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3200" windowHeight="8580" tabRatio="881" activeTab="1"/>
  </bookViews>
  <sheets>
    <sheet name="Caveats" sheetId="1" r:id="rId1"/>
    <sheet name="Transposed - All Camps 2002-03" sheetId="2" r:id="rId2"/>
    <sheet name="BAK" sheetId="3" r:id="rId3"/>
    <sheet name="CHA" sheetId="4" r:id="rId4"/>
    <sheet name="CHI" sheetId="5" r:id="rId5"/>
    <sheet name="DH" sheetId="6" r:id="rId6"/>
    <sheet name="FRE" sheetId="7" r:id="rId7"/>
    <sheet name="FUL" sheetId="8" r:id="rId8"/>
    <sheet name="HAY" sheetId="9" r:id="rId9"/>
    <sheet name="HUM" sheetId="10" r:id="rId10"/>
    <sheet name="LB" sheetId="11" r:id="rId11"/>
    <sheet name="LA" sheetId="12" r:id="rId12"/>
    <sheet name="MA" sheetId="13" r:id="rId13"/>
    <sheet name="MB" sheetId="14" r:id="rId14"/>
    <sheet name="NOR" sheetId="15" r:id="rId15"/>
    <sheet name="POM" sheetId="16" r:id="rId16"/>
    <sheet name="SAC" sheetId="17" r:id="rId17"/>
    <sheet name="SB" sheetId="18" r:id="rId18"/>
    <sheet name="SD" sheetId="19" r:id="rId19"/>
    <sheet name="SF" sheetId="20" r:id="rId20"/>
    <sheet name="SJ" sheetId="21" r:id="rId21"/>
    <sheet name="SLO" sheetId="22" r:id="rId22"/>
    <sheet name="SM" sheetId="23" r:id="rId23"/>
    <sheet name="SON" sheetId="24" r:id="rId24"/>
    <sheet name="STAN" sheetId="25" r:id="rId25"/>
  </sheets>
  <definedNames>
    <definedName name="_xlnm.Print_Area" localSheetId="2">'BAK'!$A$1:$I$169</definedName>
    <definedName name="_xlnm.Print_Area" localSheetId="0">'Caveats'!$A$1:$O$25</definedName>
    <definedName name="_xlnm.Print_Area" localSheetId="4">'CHI'!$A$1:$I$170</definedName>
    <definedName name="_xlnm.Print_Area" localSheetId="18">'SD'!$A$1:$G$169</definedName>
    <definedName name="_xlnm.Print_Area" localSheetId="1">'Transposed - All Camps 2002-03'!$A$1:$DC$28</definedName>
    <definedName name="_xlnm.Print_Titles" localSheetId="1">'Transposed - All Camps 2002-03'!$A:$A</definedName>
  </definedNames>
  <calcPr fullCalcOnLoad="1"/>
</workbook>
</file>

<file path=xl/sharedStrings.xml><?xml version="1.0" encoding="utf-8"?>
<sst xmlns="http://schemas.openxmlformats.org/spreadsheetml/2006/main" count="4685" uniqueCount="491">
  <si>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</si>
  <si>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</si>
  <si>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</si>
  <si>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</si>
  <si>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</si>
  <si>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</si>
  <si>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</si>
  <si>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</si>
  <si>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</si>
  <si>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</si>
  <si>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</si>
  <si>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</si>
  <si>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</si>
  <si>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</si>
  <si>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</si>
  <si>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Student assistants from all funding sources (FTE)</t>
  </si>
  <si>
    <t>Librarians and other professional staff</t>
  </si>
  <si>
    <t>Librarians</t>
  </si>
  <si>
    <t>All other paid staff (except student assistants)</t>
  </si>
  <si>
    <t>Student assistants</t>
  </si>
  <si>
    <t xml:space="preserve">Books, serial backfiles, and other print materials </t>
  </si>
  <si>
    <t>Current serials (sum of cols. 11a, 11b)</t>
  </si>
  <si>
    <t>Serial subscriptions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</si>
  <si>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</si>
  <si>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</si>
  <si>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</si>
  <si>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</si>
  <si>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</si>
  <si>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</si>
  <si>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</si>
  <si>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</si>
  <si>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>Added by purchase, excl juv's and texts (vols)</t>
  </si>
  <si>
    <t>Added by gift, excl. juv's and texts (vols.)</t>
  </si>
  <si>
    <t>Bound periodicals (vols.)</t>
  </si>
  <si>
    <t>Microforms (units)</t>
  </si>
  <si>
    <t>Manuscripts and archives - linear feet</t>
  </si>
  <si>
    <t>Cartographic materials (units)</t>
  </si>
  <si>
    <t>Graphic materials (units)</t>
  </si>
  <si>
    <t>Sound recordings (units)</t>
  </si>
  <si>
    <t>Film and Video Materials (units)</t>
  </si>
  <si>
    <t>Computer files (units)</t>
  </si>
  <si>
    <t>Other library materials -units</t>
  </si>
  <si>
    <t>Manuscripts and archives (linear feet)</t>
  </si>
  <si>
    <t>Film and video materials (units)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</si>
  <si>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</si>
  <si>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</si>
  <si>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</si>
  <si>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</si>
  <si>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</si>
  <si>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</si>
  <si>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</si>
  <si>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</si>
  <si>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</si>
  <si>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</si>
  <si>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ILL received from CSU libraries</t>
  </si>
  <si>
    <t>ILL received from UC libraries</t>
  </si>
  <si>
    <t>Number of presenta-    tions</t>
  </si>
  <si>
    <t>Contact hours of library lectures/   seminars</t>
  </si>
  <si>
    <t>Number of persons served in presenta-   tions</t>
  </si>
  <si>
    <t>Number of persons participating in library lectures/ seminars</t>
  </si>
  <si>
    <t>Number of persons participating in library orientation tours/     lectures</t>
  </si>
  <si>
    <t>Public service hours in a typical week</t>
  </si>
  <si>
    <t>Person hours per typical week of prof. ref. service available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</si>
  <si>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</si>
  <si>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</si>
  <si>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</si>
  <si>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</si>
  <si>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</si>
  <si>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</si>
  <si>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</si>
  <si>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</si>
  <si>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</si>
  <si>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</si>
  <si>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</si>
  <si>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</si>
  <si>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</si>
  <si>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</si>
  <si>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</si>
  <si>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</si>
  <si>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</si>
  <si>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</si>
  <si>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</si>
  <si>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</si>
  <si>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</si>
  <si>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</si>
  <si>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</si>
  <si>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</si>
  <si>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</si>
  <si>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</si>
  <si>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</si>
  <si>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</si>
  <si>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</si>
  <si>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</si>
  <si>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</si>
  <si>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</si>
  <si>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</si>
  <si>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</si>
  <si>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</si>
  <si>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</si>
  <si>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</si>
  <si>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</si>
  <si>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</si>
  <si>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</si>
  <si>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</si>
  <si>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</si>
  <si>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</si>
  <si>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</si>
  <si>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</si>
  <si>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</si>
  <si>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</si>
  <si>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</si>
  <si>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</si>
  <si>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</si>
  <si>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</si>
  <si>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</si>
  <si>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</si>
  <si>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</si>
  <si>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</si>
  <si>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</si>
  <si>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</si>
  <si>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</si>
  <si>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</si>
  <si>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</si>
  <si>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</si>
  <si>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</si>
  <si>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</si>
  <si>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</si>
  <si>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</si>
  <si>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</si>
  <si>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</si>
  <si>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</si>
  <si>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</si>
  <si>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</si>
  <si>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</si>
  <si>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</si>
  <si>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</si>
  <si>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</si>
  <si>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</si>
  <si>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Bakersfield</t>
  </si>
  <si>
    <t>Chico</t>
  </si>
  <si>
    <t>Dominguez Hills</t>
  </si>
  <si>
    <t>Fresno</t>
  </si>
  <si>
    <t>Fullerton</t>
  </si>
  <si>
    <t>Hayward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</si>
  <si>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</si>
  <si>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</si>
  <si>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</si>
  <si>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</si>
  <si>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</si>
  <si>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</si>
  <si>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</si>
  <si>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</si>
  <si>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</si>
  <si>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</si>
  <si>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</si>
  <si>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</si>
  <si>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</si>
  <si>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</si>
  <si>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</si>
  <si>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</si>
  <si>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</si>
  <si>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Contributed services staff (FTE)</t>
  </si>
  <si>
    <t>Paid periodical subscriptions-print</t>
  </si>
  <si>
    <t>Paid serial subscriptions-print</t>
  </si>
  <si>
    <t>4</t>
  </si>
  <si>
    <r>
      <t>Total FTE staff</t>
    </r>
    <r>
      <rPr>
        <sz val="10"/>
        <rFont val="Helvetica"/>
        <family val="2"/>
      </rPr>
      <t xml:space="preserve"> - (sum of lines 2, 3, 4, 5)</t>
    </r>
  </si>
  <si>
    <r>
      <t xml:space="preserve">Total salaries and wages </t>
    </r>
    <r>
      <rPr>
        <sz val="10"/>
        <rFont val="Helvetica"/>
        <family val="2"/>
      </rPr>
      <t>(except stdt. asst.) (sum of cols. 7, 8)</t>
    </r>
  </si>
  <si>
    <r>
      <t>Total information resources</t>
    </r>
    <r>
      <rPr>
        <sz val="10"/>
        <rFont val="Helvetica"/>
        <family val="2"/>
      </rPr>
      <t xml:space="preserve"> (sum of cols.10, 11, 12, 13, 14, 15, 16)</t>
    </r>
  </si>
  <si>
    <r>
      <t>Total operating expenditures</t>
    </r>
    <r>
      <rPr>
        <sz val="10"/>
        <rFont val="Helvetica"/>
        <family val="2"/>
      </rPr>
      <t xml:space="preserve"> (sum of 7-10,11,12-21)</t>
    </r>
  </si>
  <si>
    <r>
      <t>Books and bound periodicals</t>
    </r>
    <r>
      <rPr>
        <sz val="10"/>
        <rFont val="Helvetica"/>
        <family val="2"/>
      </rPr>
      <t xml:space="preserve"> (volumes) (sum of cols. 24a, 24b, 24c, 24d)</t>
    </r>
  </si>
  <si>
    <t>THE CALIFORNIA STATE UNIVERSITY</t>
  </si>
  <si>
    <t>CAMPUS LIBRARY STATISTICS REPORT</t>
  </si>
  <si>
    <t>Campus:</t>
  </si>
  <si>
    <t>Name of respondent:</t>
  </si>
  <si>
    <t>Eileen Montoya</t>
  </si>
  <si>
    <t>Title of respondent:</t>
  </si>
  <si>
    <t>Secretary to the Director of Libraries</t>
  </si>
  <si>
    <t>Telephone:</t>
  </si>
  <si>
    <t>Fax:</t>
  </si>
  <si>
    <t>E-mail address:</t>
  </si>
  <si>
    <t>emontoya@csub.edu</t>
  </si>
  <si>
    <t>Line No.</t>
  </si>
  <si>
    <t>Item</t>
  </si>
  <si>
    <t>Number</t>
  </si>
  <si>
    <t>Branch and independent libraries - exclude main library</t>
  </si>
  <si>
    <t>Staff</t>
  </si>
  <si>
    <t>FTE</t>
  </si>
  <si>
    <t>Librarians and other professional staff (sum of 2a, 2b)</t>
  </si>
  <si>
    <r>
      <t>Total FTE staff</t>
    </r>
    <r>
      <rPr>
        <sz val="10"/>
        <rFont val="Geneva"/>
        <family val="0"/>
      </rPr>
      <t xml:space="preserve"> - (sum of lines 2, 3, 4, 5)</t>
    </r>
  </si>
  <si>
    <t>Category</t>
  </si>
  <si>
    <t>Amount</t>
  </si>
  <si>
    <t>Document delivery/interlibrary loan</t>
  </si>
  <si>
    <t>Bibliographic utilities, networks, and consortia</t>
  </si>
  <si>
    <r>
      <t xml:space="preserve">Total operating expenditures </t>
    </r>
    <r>
      <rPr>
        <sz val="10"/>
        <rFont val="Geneva"/>
        <family val="0"/>
      </rPr>
      <t>(sum of 7-10,11,12-21)</t>
    </r>
  </si>
  <si>
    <t>Line no.</t>
  </si>
  <si>
    <t xml:space="preserve">Held </t>
  </si>
  <si>
    <t xml:space="preserve">Books, serial backfiles and government </t>
  </si>
  <si>
    <t>documents accessible through the library's</t>
  </si>
  <si>
    <t>catalog - include bound periodicals and</t>
  </si>
  <si>
    <t>*****</t>
  </si>
  <si>
    <t>Current serials - include periodicals,</t>
  </si>
  <si>
    <t>Cartographic materials - units</t>
  </si>
  <si>
    <t>Graphic materials - units</t>
  </si>
  <si>
    <t>Reserve collection - recorded circulation</t>
  </si>
  <si>
    <t xml:space="preserve">Document delivery/interlibrary loans provided </t>
  </si>
  <si>
    <t>Returnable</t>
  </si>
  <si>
    <t>Non-returnable</t>
  </si>
  <si>
    <t>Provided for CSU libraries</t>
  </si>
  <si>
    <t>Provided for UC libraries</t>
  </si>
  <si>
    <t>Document delivery/interlibrary loans received</t>
  </si>
  <si>
    <t>Received from CSU libraries</t>
  </si>
  <si>
    <t>Received from UC libraries</t>
  </si>
  <si>
    <t>Number of presentations</t>
  </si>
  <si>
    <t>Number of persons served in presentations</t>
  </si>
  <si>
    <t>Number of persons participating in library</t>
  </si>
  <si>
    <t xml:space="preserve">     orientation tours/lectures</t>
  </si>
  <si>
    <t>Person hours per typical week of professional</t>
  </si>
  <si>
    <t>reference service available</t>
  </si>
  <si>
    <t>Carolyn Dusenbury</t>
  </si>
  <si>
    <t>530-898-4443</t>
  </si>
  <si>
    <t>cdusenbury@csuchico.edu</t>
  </si>
  <si>
    <t xml:space="preserve"> </t>
  </si>
  <si>
    <t>Jo Ellen Davis</t>
  </si>
  <si>
    <t>(310) 243-3700</t>
  </si>
  <si>
    <t>(310) 516-4219</t>
  </si>
  <si>
    <t>jedavis@csudh.edu</t>
  </si>
  <si>
    <t>Susan Mangini</t>
  </si>
  <si>
    <t>Assistant to the Dean</t>
  </si>
  <si>
    <t>susanm@csufresno.edu</t>
  </si>
  <si>
    <t>Leilani Thomas</t>
  </si>
  <si>
    <t>Library Administrative Support Assistant</t>
  </si>
  <si>
    <t>lthomas@fullerton.edu</t>
  </si>
  <si>
    <t>Brenda Gianni</t>
  </si>
  <si>
    <t>Admin. Analyst Specialist</t>
  </si>
  <si>
    <t>(510)885-2049</t>
  </si>
  <si>
    <t>bgianni@csuhayward.edu</t>
  </si>
  <si>
    <t>Dee Dee Washburn</t>
  </si>
  <si>
    <t>(707) 826-3441</t>
  </si>
  <si>
    <t>(707) 826-3440</t>
  </si>
  <si>
    <t>dlw7001@humboldt.edu</t>
  </si>
  <si>
    <t>Pat Matzke</t>
  </si>
  <si>
    <t>(562) 985-1751</t>
  </si>
  <si>
    <t>(562) 985-8131</t>
  </si>
  <si>
    <t>matzke@csulb.edu</t>
  </si>
  <si>
    <t>Library Administrative Services Officer</t>
  </si>
  <si>
    <t>jtsuyuk@calstatela.edu</t>
  </si>
  <si>
    <t>California Maritime Academy</t>
  </si>
  <si>
    <t>Carl Phillips</t>
  </si>
  <si>
    <t>Library Director</t>
  </si>
  <si>
    <t>Bill Robnett</t>
  </si>
  <si>
    <t>bill_robnett@csumb.edu</t>
  </si>
  <si>
    <t>Susan E. Parker</t>
  </si>
  <si>
    <t>818-677-2272</t>
  </si>
  <si>
    <t>818-677-2676</t>
  </si>
  <si>
    <t>susan.parker@csun.edu</t>
  </si>
  <si>
    <t>Harold B. Schleifer</t>
  </si>
  <si>
    <t>Dean, University Library</t>
  </si>
  <si>
    <t>909/869-3088</t>
  </si>
  <si>
    <t>909/869-6922</t>
  </si>
  <si>
    <t>HBSchleifer@csupomona.edu</t>
  </si>
  <si>
    <t>Ellen E. Young</t>
  </si>
  <si>
    <t>(916) 278-5655</t>
  </si>
  <si>
    <t>(916) 278-4160</t>
  </si>
  <si>
    <t>ellenyoung@csus.edu</t>
  </si>
  <si>
    <t>Johnnie Ann Ralph</t>
  </si>
  <si>
    <t>University Librarian</t>
  </si>
  <si>
    <t>San Diego State University</t>
  </si>
  <si>
    <t>Helen Henry</t>
  </si>
  <si>
    <t>hhenry@mail.sdsu.edu</t>
  </si>
  <si>
    <t>(415) 338-1504</t>
  </si>
  <si>
    <t>Janice Mao</t>
  </si>
  <si>
    <t>760-750-4338</t>
  </si>
  <si>
    <t>760-750-3287</t>
  </si>
  <si>
    <t>boyce@csusm.edu</t>
  </si>
  <si>
    <t>Lynda Alamo</t>
  </si>
  <si>
    <t>805-756-5785</t>
  </si>
  <si>
    <t>805-756-2346</t>
  </si>
  <si>
    <t>Sonoma State University</t>
  </si>
  <si>
    <t>Director of Library Operations</t>
  </si>
  <si>
    <t>707.664.2090</t>
  </si>
  <si>
    <t>mike.kiraly@sonoma.edu</t>
  </si>
  <si>
    <t>Loretta Blakeley</t>
  </si>
  <si>
    <t>(209) 667-3232</t>
  </si>
  <si>
    <t>(209) 667-3164</t>
  </si>
  <si>
    <t>661-664-3042</t>
  </si>
  <si>
    <t>661-664-3238</t>
  </si>
  <si>
    <t>Non-bolded line number with alpha suffix denotes a subset of bolded number.</t>
  </si>
  <si>
    <t xml:space="preserve">PLEASE DO NOT LEAVE FIELDS BLANK.  If no holdings or transactions </t>
  </si>
  <si>
    <t>to report, enter 0; if data are not available, or an estimate cannot be made,</t>
  </si>
  <si>
    <t>Note: Subset of line 3</t>
  </si>
  <si>
    <t>Contributed services staff</t>
  </si>
  <si>
    <t xml:space="preserve">Books, serial backfiles, other materials </t>
  </si>
  <si>
    <t>Note:  Include e-books</t>
  </si>
  <si>
    <t>Books-print</t>
  </si>
  <si>
    <t>na</t>
  </si>
  <si>
    <t>10b</t>
  </si>
  <si>
    <t>Books-electronic</t>
  </si>
  <si>
    <t>Current serials- print (sum of 11a, 11b)</t>
  </si>
  <si>
    <t>Periodical subscriptions</t>
  </si>
  <si>
    <t>Current serials- microform</t>
  </si>
  <si>
    <t>Audiovisual materials</t>
  </si>
  <si>
    <t>Computer files and search services - include all current e-serials</t>
  </si>
  <si>
    <t>Current serial subscriptions- electronic</t>
  </si>
  <si>
    <t>Note:  A subset of line 14</t>
  </si>
  <si>
    <t>Volumes-print (sum 24a, 24b, 24c, 24d)</t>
  </si>
  <si>
    <t xml:space="preserve">Books-print, excl. juv's and texts (vols.) </t>
  </si>
  <si>
    <t>Note: Subset of 24a</t>
  </si>
  <si>
    <t xml:space="preserve">Juvenile works-print (vols.) </t>
  </si>
  <si>
    <t>Textbooks, K-12-print (vols.)</t>
  </si>
  <si>
    <t>Volumes withdrawn-print</t>
  </si>
  <si>
    <t>Titles- total print and electronic</t>
  </si>
  <si>
    <t>Titles- electronic books</t>
  </si>
  <si>
    <t>Note: Includes paid and unpaid unique titles</t>
  </si>
  <si>
    <t>Current titles-electronic</t>
  </si>
  <si>
    <t>Note: Transactions processed by ILL staff</t>
  </si>
  <si>
    <t xml:space="preserve">Intercampus circulation </t>
  </si>
  <si>
    <t>Note: Transactions processed via Pharos, Link+</t>
  </si>
  <si>
    <t>Intercampus circulation</t>
  </si>
  <si>
    <t>Note: Transactions via Pharos, Link+</t>
  </si>
  <si>
    <t>Contact hours of library lectures/seminars for credit</t>
  </si>
  <si>
    <t xml:space="preserve">     lectures/seminars for credit</t>
  </si>
  <si>
    <r>
      <t xml:space="preserve">Total expenditures </t>
    </r>
    <r>
      <rPr>
        <sz val="10"/>
        <rFont val="Geneva"/>
        <family val="0"/>
      </rPr>
      <t>(sum of lines 22 and 23a)</t>
    </r>
  </si>
  <si>
    <r>
      <t xml:space="preserve">Total  </t>
    </r>
    <r>
      <rPr>
        <b/>
        <sz val="10"/>
        <rFont val="Geneva"/>
        <family val="0"/>
      </rPr>
      <t>paid</t>
    </r>
    <r>
      <rPr>
        <sz val="10"/>
        <rFont val="Geneva"/>
        <family val="0"/>
      </rPr>
      <t xml:space="preserve"> and </t>
    </r>
    <r>
      <rPr>
        <b/>
        <sz val="10"/>
        <rFont val="Geneva"/>
        <family val="0"/>
      </rPr>
      <t>unpaid</t>
    </r>
    <r>
      <rPr>
        <sz val="10"/>
        <rFont val="Geneva"/>
        <family val="0"/>
      </rPr>
      <t xml:space="preserve"> </t>
    </r>
    <r>
      <rPr>
        <sz val="10"/>
        <rFont val="Geneva"/>
        <family val="0"/>
      </rPr>
      <t xml:space="preserve">print </t>
    </r>
    <r>
      <rPr>
        <sz val="10"/>
        <rFont val="Geneva"/>
        <family val="0"/>
      </rPr>
      <t>subscriptions</t>
    </r>
  </si>
  <si>
    <r>
      <t>Paid</t>
    </r>
    <r>
      <rPr>
        <sz val="10"/>
        <rFont val="Geneva"/>
        <family val="0"/>
      </rPr>
      <t xml:space="preserve"> periodical subscriptions-print</t>
    </r>
  </si>
  <si>
    <r>
      <t>Paid</t>
    </r>
    <r>
      <rPr>
        <sz val="10"/>
        <rFont val="Geneva"/>
        <family val="0"/>
      </rPr>
      <t xml:space="preserve"> serial subscriptions-print</t>
    </r>
  </si>
  <si>
    <t>NA</t>
  </si>
  <si>
    <r>
      <t xml:space="preserve">Total operating expenditures </t>
    </r>
    <r>
      <rPr>
        <sz val="9"/>
        <rFont val="Geneva"/>
        <family val="0"/>
      </rPr>
      <t>(sum of 7-10,11,12-21)</t>
    </r>
  </si>
  <si>
    <t>Bibliographic Database Manager</t>
  </si>
  <si>
    <t>707.654.1093</t>
  </si>
  <si>
    <t>Library Finance</t>
  </si>
  <si>
    <t>909/880-5102</t>
  </si>
  <si>
    <t>909/880-7048</t>
  </si>
  <si>
    <t>jralph@csusb.edu</t>
  </si>
  <si>
    <t>Library Accounting and Statistics Analyst</t>
  </si>
  <si>
    <t>Cal Poly San Luis Obispo</t>
  </si>
  <si>
    <t>lalamo@calpoly.edu</t>
  </si>
  <si>
    <t>Catherine Boyce</t>
  </si>
  <si>
    <t>707.664.4153</t>
  </si>
  <si>
    <t>lblakeley@csustan.edu</t>
  </si>
  <si>
    <t>55</t>
  </si>
  <si>
    <t xml:space="preserve">Electronic books      (titles) </t>
  </si>
  <si>
    <t>Total number of unique titles-print</t>
  </si>
  <si>
    <t>56</t>
  </si>
  <si>
    <r>
      <t xml:space="preserve">Total expenditures </t>
    </r>
    <r>
      <rPr>
        <sz val="10"/>
        <rFont val="Helvetica"/>
        <family val="2"/>
      </rPr>
      <t>(sum of cols. 22 and 23a)</t>
    </r>
  </si>
  <si>
    <t>2002-03</t>
  </si>
  <si>
    <t>Due Date: September 5, 2003</t>
  </si>
  <si>
    <t>enter NA.  See instructions for revised definitions for e-books, e-serials.</t>
  </si>
  <si>
    <t>Part A - NUMBER OF PUBLIC SERVICE OUTLETS, FISCAL YEAR 2002/03</t>
  </si>
  <si>
    <t>Antelope Valley Campus</t>
  </si>
  <si>
    <t xml:space="preserve">Part B - LIBRARY STAFF, SPRING 2003  </t>
  </si>
  <si>
    <t>Part C - LIBRARY OPERATING EXPENDITURES, FISCAL YEAR 2002/03</t>
  </si>
  <si>
    <t>Salaries and Wages - exclude employee fringe benefits (7-9)</t>
  </si>
  <si>
    <t>Information Resources (10-16)</t>
  </si>
  <si>
    <t>Note: Include e-books</t>
  </si>
  <si>
    <t>N/A</t>
  </si>
  <si>
    <t>-</t>
  </si>
  <si>
    <t>Note: A subset of line 14</t>
  </si>
  <si>
    <t>Part D - LIBRARY COLLECTIONS, FISCAL YEAR 2002/03</t>
  </si>
  <si>
    <t>newspapers and exclude microforms (24-26)</t>
  </si>
  <si>
    <t>Note: Revised definition</t>
  </si>
  <si>
    <t>Government documents - include gov't</t>
  </si>
  <si>
    <t>documents not reported elsewhere- units</t>
  </si>
  <si>
    <t>newspapers, and government documents (27-29)</t>
  </si>
  <si>
    <t>Note: Includes 27a and 27b plus all unpaid subscriptions</t>
  </si>
  <si>
    <t>27a</t>
  </si>
  <si>
    <t>27b</t>
  </si>
  <si>
    <t>Titles (total number of unique titles)-print</t>
  </si>
  <si>
    <t>Microforms- units</t>
  </si>
  <si>
    <t>Sound Recordings- units</t>
  </si>
  <si>
    <t>Film and video materials- units</t>
  </si>
  <si>
    <t>Computer files- units</t>
  </si>
  <si>
    <t>Part E - LIBRARY SERVICES, FISCAL YEAR 2002/03</t>
  </si>
  <si>
    <t>Circulation Transactions (38-41)</t>
  </si>
  <si>
    <t>to other libraries (42-45)</t>
  </si>
  <si>
    <t>44a</t>
  </si>
  <si>
    <t>Note: Subset of line 44</t>
  </si>
  <si>
    <t>44b</t>
  </si>
  <si>
    <t>from other libraries or commercial services (46-49)</t>
  </si>
  <si>
    <t>48a</t>
  </si>
  <si>
    <t>Note: Subset of line 48</t>
  </si>
  <si>
    <t>48b</t>
  </si>
  <si>
    <t>Information Services to Groups (50-54)</t>
  </si>
  <si>
    <t>Part F - LIBRARY SERVICES, TYPICAL WEEK, FALL 2002</t>
  </si>
  <si>
    <r>
      <t xml:space="preserve">Total  </t>
    </r>
    <r>
      <rPr>
        <b/>
        <sz val="10"/>
        <rFont val="Geneva"/>
        <family val="0"/>
      </rPr>
      <t>paid</t>
    </r>
    <r>
      <rPr>
        <sz val="10"/>
        <rFont val="Geneva"/>
        <family val="0"/>
      </rPr>
      <t xml:space="preserve"> and </t>
    </r>
    <r>
      <rPr>
        <b/>
        <sz val="10"/>
        <rFont val="Geneva"/>
        <family val="0"/>
      </rPr>
      <t>unpaid</t>
    </r>
    <r>
      <rPr>
        <sz val="10"/>
        <rFont val="Geneva"/>
        <family val="0"/>
      </rPr>
      <t xml:space="preserve"> print subscriptions</t>
    </r>
  </si>
  <si>
    <t>Channel Islands</t>
  </si>
  <si>
    <t>Stephen Stratton</t>
  </si>
  <si>
    <t>Head, Collections &amp; Technical Services</t>
  </si>
  <si>
    <t>805 437 8913</t>
  </si>
  <si>
    <t>805 437 8569</t>
  </si>
  <si>
    <t>stephen.stratton@csuci.edu</t>
  </si>
  <si>
    <t xml:space="preserve">Director for Library Services </t>
  </si>
  <si>
    <t>530-898-6487</t>
  </si>
  <si>
    <t>Executive Assistant/Financial Manager</t>
  </si>
  <si>
    <t>Note:27a &amp; 27b plus all unpaid subscriptions</t>
  </si>
  <si>
    <t>Note: Includes paid &amp; unpaid unique titles</t>
  </si>
  <si>
    <t>559 278 5792</t>
  </si>
  <si>
    <t>559 278 6952</t>
  </si>
  <si>
    <t>(Maps)</t>
  </si>
  <si>
    <t>n/a</t>
  </si>
  <si>
    <t>714) 278-2714</t>
  </si>
  <si>
    <t>714) 278-2439</t>
  </si>
  <si>
    <t>230,357         Note:  A subset of line 14</t>
  </si>
  <si>
    <t>(510)885-4721</t>
  </si>
  <si>
    <t xml:space="preserve">              Note: Subset of line 3</t>
  </si>
  <si>
    <t xml:space="preserve">             Note:  Include e-books</t>
  </si>
  <si>
    <t xml:space="preserve">Computer files and search services - include all current </t>
  </si>
  <si>
    <t xml:space="preserve">         Note:  A subset of line 14</t>
  </si>
  <si>
    <t>Dean's Administrative Assistant</t>
  </si>
  <si>
    <t>Ms. Joanne Tsuyuki</t>
  </si>
  <si>
    <t>323-343-3955</t>
  </si>
  <si>
    <t>323-343-3935</t>
  </si>
  <si>
    <t xml:space="preserve"> Note: Subset of line 3</t>
  </si>
  <si>
    <t xml:space="preserve"> Note:  Include e-books</t>
  </si>
  <si>
    <t>707-654-1094</t>
  </si>
  <si>
    <t>cphillips@csum.edu</t>
  </si>
  <si>
    <t>CSU Monterey Bay</t>
  </si>
  <si>
    <t>831-582-4448</t>
  </si>
  <si>
    <t>831-582-3354</t>
  </si>
  <si>
    <t>Associate Dean</t>
  </si>
  <si>
    <r>
      <t xml:space="preserve">California State University, </t>
    </r>
    <r>
      <rPr>
        <b/>
        <sz val="10"/>
        <color indexed="16"/>
        <rFont val="Geneva"/>
        <family val="0"/>
      </rPr>
      <t>Sacramento</t>
    </r>
  </si>
  <si>
    <t xml:space="preserve">  Note:  Include e-books</t>
  </si>
  <si>
    <t>Computer files and search services</t>
  </si>
  <si>
    <t>Director, Library Administrative Operations</t>
  </si>
  <si>
    <t>619-594-4066</t>
  </si>
  <si>
    <t>619-594-2700</t>
  </si>
  <si>
    <r>
      <t>Total FTE staff</t>
    </r>
    <r>
      <rPr>
        <sz val="8"/>
        <rFont val="Geneva"/>
        <family val="0"/>
      </rPr>
      <t xml:space="preserve"> - (sum of lines 2, 3, 4, 5)</t>
    </r>
  </si>
  <si>
    <r>
      <t xml:space="preserve">Total operating expenditures </t>
    </r>
    <r>
      <rPr>
        <sz val="8"/>
        <rFont val="Geneva"/>
        <family val="0"/>
      </rPr>
      <t>(sum of 7-10,11,12-21)</t>
    </r>
  </si>
  <si>
    <r>
      <t xml:space="preserve">Total expenditures </t>
    </r>
    <r>
      <rPr>
        <sz val="8"/>
        <rFont val="Geneva"/>
        <family val="0"/>
      </rPr>
      <t>(sum of lines 22 and 23a)</t>
    </r>
  </si>
  <si>
    <r>
      <t xml:space="preserve">Total  </t>
    </r>
    <r>
      <rPr>
        <b/>
        <sz val="8"/>
        <rFont val="Geneva"/>
        <family val="0"/>
      </rPr>
      <t>paid</t>
    </r>
    <r>
      <rPr>
        <sz val="8"/>
        <rFont val="Geneva"/>
        <family val="0"/>
      </rPr>
      <t xml:space="preserve"> and </t>
    </r>
    <r>
      <rPr>
        <b/>
        <sz val="8"/>
        <rFont val="Geneva"/>
        <family val="0"/>
      </rPr>
      <t>unpaid</t>
    </r>
    <r>
      <rPr>
        <sz val="8"/>
        <rFont val="Geneva"/>
        <family val="0"/>
      </rPr>
      <t xml:space="preserve"> print subscriptions</t>
    </r>
  </si>
  <si>
    <r>
      <t>Paid</t>
    </r>
    <r>
      <rPr>
        <sz val="8"/>
        <rFont val="Geneva"/>
        <family val="0"/>
      </rPr>
      <t xml:space="preserve"> periodical subscriptions-print</t>
    </r>
  </si>
  <si>
    <r>
      <t>Paid</t>
    </r>
    <r>
      <rPr>
        <sz val="8"/>
        <rFont val="Geneva"/>
        <family val="0"/>
      </rPr>
      <t xml:space="preserve"> serial subscriptions-print</t>
    </r>
  </si>
  <si>
    <r>
      <t>San Francisco</t>
    </r>
    <r>
      <rPr>
        <sz val="10"/>
        <rFont val="Arial"/>
        <family val="0"/>
      </rPr>
      <t xml:space="preserve"> State University</t>
    </r>
  </si>
  <si>
    <t>LaVonne Jacobsen</t>
  </si>
  <si>
    <t>Head of Collection Access &amp; Management Services/Co-Department Chair</t>
  </si>
  <si>
    <t>(415) 338-6953</t>
  </si>
  <si>
    <t>Lavonne@sfsu.edu</t>
  </si>
  <si>
    <t>FY 2002/03</t>
  </si>
  <si>
    <t>Total FTE staff - (sum of lines 2, 3, 4, 5)</t>
  </si>
  <si>
    <t>Total operating expenditures (sum of 7-10,11,12-21)</t>
  </si>
  <si>
    <t>Total expenditures (sum of lines 22 and 23a)</t>
  </si>
  <si>
    <t>Total  paid and unpaid print subscriptions</t>
  </si>
  <si>
    <t xml:space="preserve">San Jose State University </t>
  </si>
  <si>
    <t>408-808-2080</t>
  </si>
  <si>
    <t>408-808-2066</t>
  </si>
  <si>
    <t>Janice.Mao@sjsu.edu</t>
  </si>
  <si>
    <t>Administrative Analyst</t>
  </si>
  <si>
    <t>Administrative Support Coordinator I</t>
  </si>
  <si>
    <t>Mike Kiraly</t>
  </si>
  <si>
    <t>Library Administrative Support Coord.</t>
  </si>
  <si>
    <t>Computer files and search services-incl. all current e-serials</t>
  </si>
  <si>
    <r>
      <t xml:space="preserve">California State University, </t>
    </r>
    <r>
      <rPr>
        <b/>
        <sz val="10"/>
        <color indexed="16"/>
        <rFont val="Geneva"/>
        <family val="0"/>
      </rPr>
      <t>Stanislaus</t>
    </r>
  </si>
  <si>
    <t xml:space="preserve">N/A </t>
  </si>
  <si>
    <t>Document delivery/       interlibrary loan</t>
  </si>
  <si>
    <t>Textbooks, K-12 print (vols.)</t>
  </si>
  <si>
    <t>Government documents - include gov't documents not reported elsewhere (units)</t>
  </si>
  <si>
    <t>29</t>
  </si>
  <si>
    <t>Textbooks,    K-12  Print (vols.)</t>
  </si>
  <si>
    <t>57</t>
  </si>
  <si>
    <t>58</t>
  </si>
  <si>
    <t>You may want to look into the following:</t>
  </si>
  <si>
    <t xml:space="preserve">Fresno:  </t>
  </si>
  <si>
    <t>Column 48 does not equal the sum of columns 46 and 47.  Should it?</t>
  </si>
  <si>
    <t xml:space="preserve">Fullerton:  </t>
  </si>
  <si>
    <t>Column 22 does not equal the sum of columns 7,8,9,10,11a,11b,12,13,14,15,16,17,18,19,20, and 21.  Should it?</t>
  </si>
  <si>
    <t>Column 24 of the "Held" does not equal the sum of columns 24a,24b,24c and 24d.  Should it?</t>
  </si>
  <si>
    <t>"</t>
  </si>
  <si>
    <t xml:space="preserve">Long Beach:  </t>
  </si>
  <si>
    <t>Column 22 does not include column 10.  Shouldn't it?</t>
  </si>
  <si>
    <t xml:space="preserve">Maritime:  </t>
  </si>
  <si>
    <t xml:space="preserve">Pomona:  </t>
  </si>
  <si>
    <t>?</t>
  </si>
  <si>
    <t xml:space="preserve">Sacramento:  </t>
  </si>
  <si>
    <t>Column 24 of the "Added" does not equal the sum of columns 24a,24b,24c and 24d.  Should it?</t>
  </si>
  <si>
    <t xml:space="preserve">San Francisco:  </t>
  </si>
  <si>
    <t xml:space="preserve">San Luis Obispo:  </t>
  </si>
  <si>
    <t xml:space="preserve">Sonoma:  </t>
  </si>
  <si>
    <t>Librarians and other professional staff (sum of 7a, 7b)</t>
  </si>
  <si>
    <t>Other professional staff</t>
  </si>
  <si>
    <t>Books-           print</t>
  </si>
  <si>
    <t>Computer files and search services - including current            e-serials</t>
  </si>
  <si>
    <t>Furniture and equipment - excluding computer equipment</t>
  </si>
  <si>
    <t>Computer hardware and software - including maintenance</t>
  </si>
  <si>
    <r>
      <t>Books,  print and electronic</t>
    </r>
    <r>
      <rPr>
        <sz val="10"/>
        <rFont val="Helvetica"/>
        <family val="2"/>
      </rPr>
      <t xml:space="preserve"> (titles)</t>
    </r>
  </si>
  <si>
    <t>Paid and unpaid PRINT subscrip-  tions</t>
  </si>
  <si>
    <t>In-house use reshelving</t>
  </si>
  <si>
    <t>ILL provided to other libraries</t>
  </si>
  <si>
    <t>ILL received from other libraries</t>
  </si>
  <si>
    <t>Mean=89.7</t>
  </si>
  <si>
    <t>Mean=131.9</t>
  </si>
  <si>
    <t>Mean=22,500</t>
  </si>
  <si>
    <t>Mean=1,997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</si>
</sst>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0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_);\(#,##0.0\)"/>
    <numFmt numFmtId="180" formatCode="#,##0.0_);[Red]\(#,##0.0\)"/>
    <numFmt numFmtId="181" formatCode="0.00000"/>
    <numFmt numFmtId="182" formatCode="0.0000"/>
    <numFmt numFmtId="183" formatCode="0.000"/>
    <numFmt numFmtId="184" formatCode="&quot;$&quot;#,##0.00"/>
    <numFmt numFmtId="185" formatCode="_(* #,##0.0_);_(* \(#,##0.0\);_(* &quot;-&quot;?_);_(@_)"/>
    <numFmt numFmtId="186" formatCode="#,##0.00000"/>
    <numFmt numFmtId="187" formatCode="_(* #,##0.000_);_(* \(#,##0.000\);_(* &quot;-&quot;??_);_(@_)"/>
    <numFmt numFmtId="188" formatCode="_(* #,##0.0000_);_(* \(#,##0.0000\);_(* &quot;-&quot;??_);_(@_)"/>
    <numFmt numFmtId="189" formatCode="&quot;$&quot;#,##0\ \ "/>
    <numFmt numFmtId="190" formatCode="&quot;$&quot;#,##0\ "/>
    <numFmt numFmtId="191" formatCode="#,##0\ "/>
    <numFmt numFmtId="192" formatCode="@\ "/>
    <numFmt numFmtId="193" formatCode="0.000%"/>
    <numFmt numFmtId="194" formatCode="mmmm\ d\,\ yyyy"/>
    <numFmt numFmtId="195" formatCode="0.0%"/>
    <numFmt numFmtId="196" formatCode="00000"/>
    <numFmt numFmtId="197" formatCode="0.000000"/>
    <numFmt numFmtId="198" formatCode="#,##0\ ;\(#,##0\)\ ;\—\ "/>
    <numFmt numFmtId="199" formatCode="#,##0.00\ ;\(#,##0.00\)\ ;\—\ "/>
    <numFmt numFmtId="200" formatCode="&quot;$&quot;#,##0\ ;\(&quot;$&quot;#,##0\)\ ;\—\ "/>
  </numFmts>
  <fonts count="39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sz val="12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b/>
      <sz val="14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10"/>
      <color indexed="10"/>
      <name val="Geneva"/>
      <family val="0"/>
    </font>
    <font>
      <b/>
      <sz val="10"/>
      <color indexed="16"/>
      <name val="Geneva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4"/>
      <name val="Geneva"/>
      <family val="0"/>
    </font>
    <font>
      <b/>
      <i/>
      <sz val="8"/>
      <name val="Geneva"/>
      <family val="0"/>
    </font>
    <font>
      <i/>
      <sz val="8"/>
      <name val="Geneva"/>
      <family val="0"/>
    </font>
    <font>
      <b/>
      <sz val="8"/>
      <color indexed="16"/>
      <name val="Geneva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sz val="10"/>
      <color indexed="48"/>
      <name val="Geneva"/>
      <family val="0"/>
    </font>
    <font>
      <sz val="10"/>
      <color indexed="16"/>
      <name val="Geneva"/>
      <family val="0"/>
    </font>
    <font>
      <sz val="10"/>
      <color indexed="12"/>
      <name val="Geneva"/>
      <family val="0"/>
    </font>
    <font>
      <sz val="9"/>
      <color indexed="16"/>
      <name val="Geneva"/>
      <family val="0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2"/>
      <color indexed="16"/>
      <name val="Helvetica"/>
      <family val="2"/>
    </font>
    <font>
      <sz val="9"/>
      <name val="Helvetica"/>
      <family val="0"/>
    </font>
    <font>
      <sz val="9"/>
      <name val="Arial"/>
      <family val="0"/>
    </font>
    <font>
      <sz val="9"/>
      <color indexed="8"/>
      <name val="Helvetica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2">
    <xf numFmtId="0" fontId="0" fillId="0" borderId="0" xfId="0" applyAlignment="1">
      <alignment/>
    </xf>
    <xf numFmtId="176" fontId="1" fillId="0" borderId="0" xfId="17" applyNumberFormat="1" applyAlignment="1">
      <alignment/>
    </xf>
    <xf numFmtId="176" fontId="1" fillId="0" borderId="0" xfId="17" applyNumberFormat="1" applyFont="1" applyAlignment="1">
      <alignment/>
    </xf>
    <xf numFmtId="178" fontId="1" fillId="0" borderId="0" xfId="15" applyNumberFormat="1" applyAlignment="1">
      <alignment/>
    </xf>
    <xf numFmtId="0" fontId="3" fillId="0" borderId="1" xfId="20" applyBorder="1" applyAlignment="1">
      <alignment/>
    </xf>
    <xf numFmtId="5" fontId="1" fillId="0" borderId="0" xfId="17" applyNumberFormat="1" applyAlignment="1">
      <alignment/>
    </xf>
    <xf numFmtId="0" fontId="9" fillId="0" borderId="0" xfId="22" applyFont="1" applyAlignment="1">
      <alignment/>
      <protection/>
    </xf>
    <xf numFmtId="0" fontId="9" fillId="0" borderId="0" xfId="22" applyFont="1">
      <alignment/>
      <protection/>
    </xf>
    <xf numFmtId="0" fontId="1" fillId="0" borderId="0" xfId="22">
      <alignment/>
      <protection/>
    </xf>
    <xf numFmtId="0" fontId="1" fillId="0" borderId="0" xfId="22" applyFont="1">
      <alignment/>
      <protection/>
    </xf>
    <xf numFmtId="0" fontId="9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10" fillId="0" borderId="0" xfId="22" applyFont="1">
      <alignment/>
      <protection/>
    </xf>
    <xf numFmtId="0" fontId="1" fillId="0" borderId="0" xfId="22" applyFont="1" applyAlignme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" fillId="0" borderId="0" xfId="22" applyAlignment="1">
      <alignment/>
      <protection/>
    </xf>
    <xf numFmtId="0" fontId="14" fillId="0" borderId="0" xfId="22" applyFont="1">
      <alignment/>
      <protection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164" fontId="1" fillId="0" borderId="0" xfId="22" applyNumberFormat="1" applyFont="1">
      <alignment/>
      <protection/>
    </xf>
    <xf numFmtId="3" fontId="1" fillId="0" borderId="0" xfId="22" applyNumberFormat="1" applyAlignment="1">
      <alignment horizontal="center"/>
      <protection/>
    </xf>
    <xf numFmtId="3" fontId="1" fillId="0" borderId="0" xfId="22" applyNumberFormat="1">
      <alignment/>
      <protection/>
    </xf>
    <xf numFmtId="184" fontId="1" fillId="0" borderId="0" xfId="22" applyNumberFormat="1" applyFont="1" applyAlignment="1">
      <alignment/>
      <protection/>
    </xf>
    <xf numFmtId="184" fontId="1" fillId="0" borderId="0" xfId="22" applyNumberFormat="1" applyFont="1">
      <alignment/>
      <protection/>
    </xf>
    <xf numFmtId="0" fontId="1" fillId="0" borderId="0" xfId="22" applyAlignment="1">
      <alignment horizontal="left"/>
      <protection/>
    </xf>
    <xf numFmtId="3" fontId="1" fillId="0" borderId="0" xfId="22" applyNumberFormat="1" applyFont="1">
      <alignment/>
      <protection/>
    </xf>
    <xf numFmtId="3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 horizontal="right"/>
      <protection/>
    </xf>
    <xf numFmtId="0" fontId="1" fillId="0" borderId="0" xfId="22" applyBorder="1">
      <alignment/>
      <protection/>
    </xf>
    <xf numFmtId="0" fontId="9" fillId="0" borderId="0" xfId="24" applyFont="1" applyAlignment="1">
      <alignment/>
      <protection/>
    </xf>
    <xf numFmtId="0" fontId="9" fillId="0" borderId="0" xfId="24" applyFont="1">
      <alignment/>
      <protection/>
    </xf>
    <xf numFmtId="0" fontId="1" fillId="0" borderId="0" xfId="24">
      <alignment/>
      <protection/>
    </xf>
    <xf numFmtId="0" fontId="1" fillId="0" borderId="0" xfId="24" applyFont="1">
      <alignment/>
      <protection/>
    </xf>
    <xf numFmtId="0" fontId="9" fillId="0" borderId="0" xfId="24" applyFont="1" applyAlignment="1">
      <alignment horizontal="left"/>
      <protection/>
    </xf>
    <xf numFmtId="0" fontId="10" fillId="0" borderId="0" xfId="24" applyFont="1" applyAlignment="1">
      <alignment horizontal="left"/>
      <protection/>
    </xf>
    <xf numFmtId="0" fontId="1" fillId="0" borderId="1" xfId="24" applyBorder="1">
      <alignment/>
      <protection/>
    </xf>
    <xf numFmtId="0" fontId="1" fillId="0" borderId="2" xfId="24" applyBorder="1">
      <alignment/>
      <protection/>
    </xf>
    <xf numFmtId="0" fontId="1" fillId="0" borderId="3" xfId="24" applyBorder="1">
      <alignment/>
      <protection/>
    </xf>
    <xf numFmtId="0" fontId="10" fillId="0" borderId="0" xfId="24" applyFont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Alignment="1">
      <alignment horizontal="center"/>
      <protection/>
    </xf>
    <xf numFmtId="0" fontId="10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1" fillId="0" borderId="0" xfId="24" applyFont="1" applyFill="1" applyBorder="1">
      <alignment/>
      <protection/>
    </xf>
    <xf numFmtId="0" fontId="12" fillId="0" borderId="0" xfId="24" applyFont="1">
      <alignment/>
      <protection/>
    </xf>
    <xf numFmtId="0" fontId="11" fillId="0" borderId="0" xfId="24" applyFont="1">
      <alignment/>
      <protection/>
    </xf>
    <xf numFmtId="184" fontId="1" fillId="0" borderId="0" xfId="24" applyNumberFormat="1" applyFont="1">
      <alignment/>
      <protection/>
    </xf>
    <xf numFmtId="4" fontId="1" fillId="0" borderId="0" xfId="24" applyNumberFormat="1" applyFont="1" applyAlignment="1">
      <alignment/>
      <protection/>
    </xf>
    <xf numFmtId="0" fontId="1" fillId="0" borderId="0" xfId="24" applyFont="1" applyAlignment="1">
      <alignment/>
      <protection/>
    </xf>
    <xf numFmtId="4" fontId="1" fillId="0" borderId="0" xfId="24" applyNumberFormat="1" applyFont="1">
      <alignment/>
      <protection/>
    </xf>
    <xf numFmtId="0" fontId="1" fillId="0" borderId="0" xfId="24" applyAlignment="1">
      <alignment horizontal="left"/>
      <protection/>
    </xf>
    <xf numFmtId="0" fontId="1" fillId="0" borderId="0" xfId="24" applyAlignment="1">
      <alignment horizontal="right"/>
      <protection/>
    </xf>
    <xf numFmtId="0" fontId="1" fillId="0" borderId="0" xfId="24" applyFont="1" applyAlignment="1">
      <alignment horizontal="right"/>
      <protection/>
    </xf>
    <xf numFmtId="3" fontId="1" fillId="0" borderId="0" xfId="24" applyNumberFormat="1">
      <alignment/>
      <protection/>
    </xf>
    <xf numFmtId="0" fontId="1" fillId="0" borderId="0" xfId="24" applyBorder="1">
      <alignment/>
      <protection/>
    </xf>
    <xf numFmtId="0" fontId="16" fillId="0" borderId="1" xfId="22" applyFont="1" applyBorder="1">
      <alignment/>
      <protection/>
    </xf>
    <xf numFmtId="0" fontId="16" fillId="0" borderId="2" xfId="24" applyFont="1" applyBorder="1">
      <alignment/>
      <protection/>
    </xf>
    <xf numFmtId="0" fontId="9" fillId="0" borderId="0" xfId="23" applyFont="1" applyAlignment="1">
      <alignment/>
      <protection/>
    </xf>
    <xf numFmtId="0" fontId="9" fillId="0" borderId="0" xfId="23" applyFont="1">
      <alignment/>
      <protection/>
    </xf>
    <xf numFmtId="0" fontId="1" fillId="0" borderId="0" xfId="23">
      <alignment/>
      <protection/>
    </xf>
    <xf numFmtId="0" fontId="9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1" fillId="0" borderId="3" xfId="23" applyBorder="1">
      <alignment/>
      <protection/>
    </xf>
    <xf numFmtId="0" fontId="10" fillId="0" borderId="0" xfId="23" applyFont="1">
      <alignment/>
      <protection/>
    </xf>
    <xf numFmtId="0" fontId="1" fillId="0" borderId="0" xfId="23" applyAlignment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14" fillId="0" borderId="0" xfId="23" applyFont="1" applyAlignment="1">
      <alignment/>
      <protection/>
    </xf>
    <xf numFmtId="0" fontId="14" fillId="0" borderId="0" xfId="23" applyFont="1">
      <alignment/>
      <protection/>
    </xf>
    <xf numFmtId="0" fontId="12" fillId="0" borderId="0" xfId="23" applyFont="1">
      <alignment/>
      <protection/>
    </xf>
    <xf numFmtId="0" fontId="11" fillId="0" borderId="0" xfId="23" applyFont="1">
      <alignment/>
      <protection/>
    </xf>
    <xf numFmtId="0" fontId="14" fillId="0" borderId="0" xfId="23" applyNumberFormat="1" applyFont="1" applyAlignment="1">
      <alignment/>
      <protection/>
    </xf>
    <xf numFmtId="0" fontId="1" fillId="0" borderId="0" xfId="23" applyNumberFormat="1" applyAlignment="1">
      <alignment/>
      <protection/>
    </xf>
    <xf numFmtId="3" fontId="14" fillId="0" borderId="0" xfId="23" applyNumberFormat="1" applyFont="1" applyAlignment="1">
      <alignment/>
      <protection/>
    </xf>
    <xf numFmtId="0" fontId="1" fillId="0" borderId="0" xfId="23" applyAlignment="1">
      <alignment horizontal="left"/>
      <protection/>
    </xf>
    <xf numFmtId="0" fontId="1" fillId="0" borderId="0" xfId="23" applyAlignment="1">
      <alignment horizontal="right"/>
      <protection/>
    </xf>
    <xf numFmtId="0" fontId="1" fillId="0" borderId="0" xfId="23" applyBorder="1">
      <alignment/>
      <protection/>
    </xf>
    <xf numFmtId="0" fontId="16" fillId="0" borderId="1" xfId="23" applyFont="1" applyBorder="1">
      <alignment/>
      <protection/>
    </xf>
    <xf numFmtId="0" fontId="9" fillId="0" borderId="0" xfId="26" applyFont="1" applyAlignment="1">
      <alignment/>
      <protection/>
    </xf>
    <xf numFmtId="0" fontId="9" fillId="0" borderId="0" xfId="26" applyFont="1">
      <alignment/>
      <protection/>
    </xf>
    <xf numFmtId="0" fontId="1" fillId="0" borderId="0" xfId="26">
      <alignment/>
      <protection/>
    </xf>
    <xf numFmtId="0" fontId="9" fillId="0" borderId="0" xfId="26" applyFont="1" applyAlignment="1">
      <alignment horizontal="left"/>
      <protection/>
    </xf>
    <xf numFmtId="0" fontId="10" fillId="0" borderId="0" xfId="26" applyFont="1" applyAlignment="1">
      <alignment horizontal="left"/>
      <protection/>
    </xf>
    <xf numFmtId="0" fontId="1" fillId="0" borderId="1" xfId="26" applyBorder="1">
      <alignment/>
      <protection/>
    </xf>
    <xf numFmtId="0" fontId="1" fillId="0" borderId="2" xfId="26" applyBorder="1">
      <alignment/>
      <protection/>
    </xf>
    <xf numFmtId="0" fontId="1" fillId="0" borderId="3" xfId="26" applyBorder="1">
      <alignment/>
      <protection/>
    </xf>
    <xf numFmtId="0" fontId="10" fillId="0" borderId="0" xfId="26" applyFont="1">
      <alignment/>
      <protection/>
    </xf>
    <xf numFmtId="0" fontId="1" fillId="0" borderId="0" xfId="26" applyAlignment="1">
      <alignment/>
      <protection/>
    </xf>
    <xf numFmtId="0" fontId="1" fillId="0" borderId="0" xfId="26" applyAlignment="1">
      <alignment horizontal="left"/>
      <protection/>
    </xf>
    <xf numFmtId="0" fontId="1" fillId="0" borderId="0" xfId="26" applyFont="1" applyAlignment="1">
      <alignment horizontal="center"/>
      <protection/>
    </xf>
    <xf numFmtId="0" fontId="1" fillId="0" borderId="0" xfId="26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1" fillId="0" borderId="0" xfId="26" applyFont="1" applyBorder="1" applyAlignment="1">
      <alignment/>
      <protection/>
    </xf>
    <xf numFmtId="0" fontId="14" fillId="0" borderId="0" xfId="26" applyFont="1">
      <alignment/>
      <protection/>
    </xf>
    <xf numFmtId="0" fontId="12" fillId="0" borderId="0" xfId="26" applyFont="1">
      <alignment/>
      <protection/>
    </xf>
    <xf numFmtId="0" fontId="11" fillId="0" borderId="0" xfId="26" applyFont="1">
      <alignment/>
      <protection/>
    </xf>
    <xf numFmtId="3" fontId="1" fillId="0" borderId="0" xfId="26" applyNumberFormat="1">
      <alignment/>
      <protection/>
    </xf>
    <xf numFmtId="3" fontId="1" fillId="0" borderId="0" xfId="26" applyNumberFormat="1" applyFont="1" applyAlignment="1">
      <alignment/>
      <protection/>
    </xf>
    <xf numFmtId="0" fontId="1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7" fillId="0" borderId="0" xfId="26" applyFont="1">
      <alignment/>
      <protection/>
    </xf>
    <xf numFmtId="0" fontId="18" fillId="0" borderId="0" xfId="26" applyFont="1">
      <alignment/>
      <protection/>
    </xf>
    <xf numFmtId="0" fontId="19" fillId="0" borderId="0" xfId="26" applyFont="1">
      <alignment/>
      <protection/>
    </xf>
    <xf numFmtId="0" fontId="1" fillId="0" borderId="0" xfId="26" applyBorder="1">
      <alignment/>
      <protection/>
    </xf>
    <xf numFmtId="0" fontId="16" fillId="0" borderId="1" xfId="26" applyFont="1" applyBorder="1">
      <alignment/>
      <protection/>
    </xf>
    <xf numFmtId="0" fontId="9" fillId="0" borderId="0" xfId="27" applyFont="1" applyAlignment="1">
      <alignment/>
      <protection/>
    </xf>
    <xf numFmtId="0" fontId="9" fillId="0" borderId="0" xfId="27" applyFont="1">
      <alignment/>
      <protection/>
    </xf>
    <xf numFmtId="0" fontId="1" fillId="0" borderId="0" xfId="27">
      <alignment/>
      <protection/>
    </xf>
    <xf numFmtId="0" fontId="9" fillId="0" borderId="0" xfId="27" applyFont="1" applyAlignment="1">
      <alignment horizontal="left"/>
      <protection/>
    </xf>
    <xf numFmtId="0" fontId="10" fillId="0" borderId="0" xfId="27" applyFont="1" applyAlignment="1">
      <alignment horizontal="left"/>
      <protection/>
    </xf>
    <xf numFmtId="0" fontId="16" fillId="0" borderId="1" xfId="27" applyFont="1" applyBorder="1">
      <alignment/>
      <protection/>
    </xf>
    <xf numFmtId="0" fontId="1" fillId="0" borderId="2" xfId="27" applyBorder="1">
      <alignment/>
      <protection/>
    </xf>
    <xf numFmtId="0" fontId="1" fillId="0" borderId="3" xfId="27" applyBorder="1">
      <alignment/>
      <protection/>
    </xf>
    <xf numFmtId="0" fontId="10" fillId="0" borderId="0" xfId="27" applyFont="1">
      <alignment/>
      <protection/>
    </xf>
    <xf numFmtId="0" fontId="1" fillId="0" borderId="1" xfId="27" applyBorder="1">
      <alignment/>
      <protection/>
    </xf>
    <xf numFmtId="0" fontId="1" fillId="0" borderId="0" xfId="27" applyFont="1" applyAlignment="1">
      <alignment horizontal="center"/>
      <protection/>
    </xf>
    <xf numFmtId="0" fontId="1" fillId="0" borderId="0" xfId="27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4" fillId="0" borderId="0" xfId="27" applyFont="1">
      <alignment/>
      <protection/>
    </xf>
    <xf numFmtId="0" fontId="12" fillId="0" borderId="0" xfId="27" applyFont="1">
      <alignment/>
      <protection/>
    </xf>
    <xf numFmtId="0" fontId="11" fillId="0" borderId="0" xfId="27" applyFont="1">
      <alignment/>
      <protection/>
    </xf>
    <xf numFmtId="41" fontId="1" fillId="0" borderId="0" xfId="27" applyNumberFormat="1">
      <alignment/>
      <protection/>
    </xf>
    <xf numFmtId="0" fontId="1" fillId="0" borderId="0" xfId="27" applyAlignment="1">
      <alignment horizontal="left"/>
      <protection/>
    </xf>
    <xf numFmtId="0" fontId="20" fillId="0" borderId="0" xfId="27" applyFont="1">
      <alignment/>
      <protection/>
    </xf>
    <xf numFmtId="0" fontId="15" fillId="0" borderId="0" xfId="27" applyFont="1">
      <alignment/>
      <protection/>
    </xf>
    <xf numFmtId="0" fontId="1" fillId="0" borderId="0" xfId="27" applyBorder="1">
      <alignment/>
      <protection/>
    </xf>
    <xf numFmtId="0" fontId="9" fillId="0" borderId="0" xfId="28" applyFont="1" applyAlignment="1">
      <alignment/>
      <protection/>
    </xf>
    <xf numFmtId="0" fontId="9" fillId="0" borderId="0" xfId="28" applyFont="1">
      <alignment/>
      <protection/>
    </xf>
    <xf numFmtId="0" fontId="1" fillId="0" borderId="0" xfId="28">
      <alignment/>
      <protection/>
    </xf>
    <xf numFmtId="0" fontId="9" fillId="0" borderId="0" xfId="28" applyFont="1" applyAlignment="1">
      <alignment horizontal="left"/>
      <protection/>
    </xf>
    <xf numFmtId="0" fontId="10" fillId="0" borderId="0" xfId="28" applyFont="1" applyAlignment="1">
      <alignment horizontal="left"/>
      <protection/>
    </xf>
    <xf numFmtId="0" fontId="10" fillId="0" borderId="0" xfId="28" applyFont="1">
      <alignment/>
      <protection/>
    </xf>
    <xf numFmtId="0" fontId="1" fillId="0" borderId="0" xfId="28" applyAlignment="1">
      <alignment/>
      <protection/>
    </xf>
    <xf numFmtId="0" fontId="1" fillId="0" borderId="0" xfId="28" applyFont="1" applyAlignment="1">
      <alignment horizontal="center"/>
      <protection/>
    </xf>
    <xf numFmtId="0" fontId="1" fillId="0" borderId="0" xfId="28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" fillId="0" borderId="0" xfId="28" applyFont="1" applyAlignment="1">
      <alignment/>
      <protection/>
    </xf>
    <xf numFmtId="0" fontId="14" fillId="0" borderId="0" xfId="28" applyFont="1">
      <alignment/>
      <protection/>
    </xf>
    <xf numFmtId="0" fontId="12" fillId="0" borderId="0" xfId="28" applyFont="1">
      <alignment/>
      <protection/>
    </xf>
    <xf numFmtId="0" fontId="11" fillId="0" borderId="0" xfId="28" applyFont="1">
      <alignment/>
      <protection/>
    </xf>
    <xf numFmtId="6" fontId="1" fillId="0" borderId="0" xfId="28" applyNumberFormat="1">
      <alignment/>
      <protection/>
    </xf>
    <xf numFmtId="3" fontId="1" fillId="0" borderId="0" xfId="28" applyNumberFormat="1">
      <alignment/>
      <protection/>
    </xf>
    <xf numFmtId="4" fontId="1" fillId="0" borderId="0" xfId="28" applyNumberFormat="1">
      <alignment/>
      <protection/>
    </xf>
    <xf numFmtId="0" fontId="1" fillId="0" borderId="0" xfId="28" applyAlignment="1">
      <alignment horizontal="left"/>
      <protection/>
    </xf>
    <xf numFmtId="3" fontId="1" fillId="0" borderId="0" xfId="28" applyNumberFormat="1" applyAlignment="1">
      <alignment horizontal="right"/>
      <protection/>
    </xf>
    <xf numFmtId="0" fontId="1" fillId="0" borderId="0" xfId="28" applyAlignment="1">
      <alignment horizontal="right"/>
      <protection/>
    </xf>
    <xf numFmtId="0" fontId="1" fillId="0" borderId="0" xfId="28" applyBorder="1">
      <alignment/>
      <protection/>
    </xf>
    <xf numFmtId="0" fontId="9" fillId="0" borderId="0" xfId="29" applyFont="1" applyAlignment="1">
      <alignment/>
      <protection/>
    </xf>
    <xf numFmtId="0" fontId="9" fillId="0" borderId="0" xfId="29" applyFont="1">
      <alignment/>
      <protection/>
    </xf>
    <xf numFmtId="0" fontId="1" fillId="0" borderId="0" xfId="29">
      <alignment/>
      <protection/>
    </xf>
    <xf numFmtId="0" fontId="9" fillId="0" borderId="0" xfId="29" applyFont="1" applyAlignment="1">
      <alignment horizontal="left"/>
      <protection/>
    </xf>
    <xf numFmtId="0" fontId="10" fillId="0" borderId="0" xfId="29" applyFont="1" applyAlignment="1">
      <alignment horizontal="left"/>
      <protection/>
    </xf>
    <xf numFmtId="0" fontId="16" fillId="0" borderId="1" xfId="29" applyFont="1" applyBorder="1">
      <alignment/>
      <protection/>
    </xf>
    <xf numFmtId="0" fontId="1" fillId="0" borderId="2" xfId="29" applyBorder="1">
      <alignment/>
      <protection/>
    </xf>
    <xf numFmtId="0" fontId="1" fillId="0" borderId="3" xfId="29" applyBorder="1">
      <alignment/>
      <protection/>
    </xf>
    <xf numFmtId="0" fontId="10" fillId="0" borderId="0" xfId="29" applyFont="1">
      <alignment/>
      <protection/>
    </xf>
    <xf numFmtId="0" fontId="1" fillId="0" borderId="1" xfId="29" applyBorder="1">
      <alignment/>
      <protection/>
    </xf>
    <xf numFmtId="0" fontId="1" fillId="0" borderId="0" xfId="29" applyFont="1" applyAlignment="1">
      <alignment horizontal="center"/>
      <protection/>
    </xf>
    <xf numFmtId="0" fontId="1" fillId="0" borderId="0" xfId="29" applyAlignment="1">
      <alignment horizontal="center"/>
      <protection/>
    </xf>
    <xf numFmtId="0" fontId="10" fillId="0" borderId="0" xfId="29" applyFont="1" applyAlignment="1">
      <alignment horizontal="center"/>
      <protection/>
    </xf>
    <xf numFmtId="0" fontId="14" fillId="0" borderId="0" xfId="29" applyFont="1" applyAlignment="1">
      <alignment/>
      <protection/>
    </xf>
    <xf numFmtId="0" fontId="14" fillId="0" borderId="0" xfId="29" applyFont="1">
      <alignment/>
      <protection/>
    </xf>
    <xf numFmtId="0" fontId="12" fillId="0" borderId="0" xfId="29" applyFont="1">
      <alignment/>
      <protection/>
    </xf>
    <xf numFmtId="0" fontId="11" fillId="0" borderId="0" xfId="29" applyFont="1">
      <alignment/>
      <protection/>
    </xf>
    <xf numFmtId="3" fontId="1" fillId="0" borderId="0" xfId="29" applyNumberFormat="1">
      <alignment/>
      <protection/>
    </xf>
    <xf numFmtId="0" fontId="1" fillId="0" borderId="0" xfId="29" applyAlignment="1">
      <alignment horizontal="right"/>
      <protection/>
    </xf>
    <xf numFmtId="0" fontId="1" fillId="0" borderId="0" xfId="29" applyAlignment="1">
      <alignment horizontal="left"/>
      <protection/>
    </xf>
    <xf numFmtId="0" fontId="1" fillId="0" borderId="0" xfId="29" applyBorder="1">
      <alignment/>
      <protection/>
    </xf>
    <xf numFmtId="0" fontId="9" fillId="0" borderId="0" xfId="30" applyFont="1" applyAlignment="1">
      <alignment/>
      <protection/>
    </xf>
    <xf numFmtId="0" fontId="9" fillId="0" borderId="0" xfId="30" applyFont="1">
      <alignment/>
      <protection/>
    </xf>
    <xf numFmtId="0" fontId="1" fillId="0" borderId="0" xfId="30">
      <alignment/>
      <protection/>
    </xf>
    <xf numFmtId="0" fontId="9" fillId="0" borderId="0" xfId="30" applyFont="1" applyAlignment="1">
      <alignment horizontal="left"/>
      <protection/>
    </xf>
    <xf numFmtId="0" fontId="10" fillId="0" borderId="0" xfId="30" applyFont="1" applyAlignment="1">
      <alignment horizontal="left"/>
      <protection/>
    </xf>
    <xf numFmtId="0" fontId="16" fillId="0" borderId="1" xfId="30" applyFont="1" applyBorder="1">
      <alignment/>
      <protection/>
    </xf>
    <xf numFmtId="0" fontId="1" fillId="0" borderId="2" xfId="30" applyBorder="1">
      <alignment/>
      <protection/>
    </xf>
    <xf numFmtId="0" fontId="1" fillId="0" borderId="3" xfId="30" applyBorder="1">
      <alignment/>
      <protection/>
    </xf>
    <xf numFmtId="0" fontId="10" fillId="0" borderId="0" xfId="30" applyFont="1">
      <alignment/>
      <protection/>
    </xf>
    <xf numFmtId="0" fontId="1" fillId="0" borderId="1" xfId="30" applyBorder="1">
      <alignment/>
      <protection/>
    </xf>
    <xf numFmtId="0" fontId="1" fillId="0" borderId="0" xfId="30" applyAlignment="1">
      <alignment/>
      <protection/>
    </xf>
    <xf numFmtId="0" fontId="1" fillId="0" borderId="0" xfId="30" applyFont="1" applyAlignment="1">
      <alignment horizontal="center"/>
      <protection/>
    </xf>
    <xf numFmtId="0" fontId="1" fillId="0" borderId="0" xfId="30" applyAlignment="1">
      <alignment horizontal="center"/>
      <protection/>
    </xf>
    <xf numFmtId="0" fontId="10" fillId="0" borderId="0" xfId="30" applyFont="1" applyAlignment="1">
      <alignment horizontal="center"/>
      <protection/>
    </xf>
    <xf numFmtId="0" fontId="14" fillId="0" borderId="0" xfId="30" applyFont="1" applyAlignment="1">
      <alignment/>
      <protection/>
    </xf>
    <xf numFmtId="0" fontId="14" fillId="0" borderId="0" xfId="30" applyFont="1">
      <alignment/>
      <protection/>
    </xf>
    <xf numFmtId="0" fontId="12" fillId="0" borderId="0" xfId="30" applyFont="1">
      <alignment/>
      <protection/>
    </xf>
    <xf numFmtId="0" fontId="11" fillId="0" borderId="0" xfId="30" applyFont="1">
      <alignment/>
      <protection/>
    </xf>
    <xf numFmtId="3" fontId="1" fillId="0" borderId="0" xfId="30" applyNumberFormat="1">
      <alignment/>
      <protection/>
    </xf>
    <xf numFmtId="4" fontId="1" fillId="0" borderId="0" xfId="30" applyNumberFormat="1">
      <alignment/>
      <protection/>
    </xf>
    <xf numFmtId="3" fontId="14" fillId="0" borderId="0" xfId="30" applyNumberFormat="1" applyFont="1" applyAlignment="1">
      <alignment/>
      <protection/>
    </xf>
    <xf numFmtId="0" fontId="1" fillId="0" borderId="0" xfId="30" applyAlignment="1">
      <alignment horizontal="left"/>
      <protection/>
    </xf>
    <xf numFmtId="0" fontId="1" fillId="0" borderId="0" xfId="30" applyBorder="1">
      <alignment/>
      <protection/>
    </xf>
    <xf numFmtId="0" fontId="9" fillId="0" borderId="0" xfId="31" applyFont="1" applyAlignment="1">
      <alignment/>
      <protection/>
    </xf>
    <xf numFmtId="0" fontId="9" fillId="0" borderId="0" xfId="31" applyFont="1">
      <alignment/>
      <protection/>
    </xf>
    <xf numFmtId="0" fontId="1" fillId="0" borderId="0" xfId="31">
      <alignment/>
      <protection/>
    </xf>
    <xf numFmtId="41" fontId="1" fillId="0" borderId="0" xfId="31" applyNumberFormat="1">
      <alignment/>
      <protection/>
    </xf>
    <xf numFmtId="0" fontId="9" fillId="0" borderId="0" xfId="31" applyFont="1" applyAlignment="1">
      <alignment horizontal="left"/>
      <protection/>
    </xf>
    <xf numFmtId="0" fontId="10" fillId="0" borderId="0" xfId="31" applyFont="1" applyAlignment="1">
      <alignment horizontal="left"/>
      <protection/>
    </xf>
    <xf numFmtId="0" fontId="16" fillId="0" borderId="1" xfId="31" applyFont="1" applyBorder="1">
      <alignment/>
      <protection/>
    </xf>
    <xf numFmtId="0" fontId="1" fillId="0" borderId="2" xfId="31" applyBorder="1">
      <alignment/>
      <protection/>
    </xf>
    <xf numFmtId="0" fontId="1" fillId="0" borderId="3" xfId="31" applyBorder="1">
      <alignment/>
      <protection/>
    </xf>
    <xf numFmtId="0" fontId="10" fillId="0" borderId="0" xfId="31" applyFont="1">
      <alignment/>
      <protection/>
    </xf>
    <xf numFmtId="0" fontId="1" fillId="0" borderId="1" xfId="31" applyBorder="1">
      <alignment/>
      <protection/>
    </xf>
    <xf numFmtId="0" fontId="1" fillId="0" borderId="0" xfId="31" applyFont="1" applyAlignment="1">
      <alignment horizontal="center"/>
      <protection/>
    </xf>
    <xf numFmtId="0" fontId="1" fillId="0" borderId="0" xfId="31" applyAlignment="1">
      <alignment horizontal="center"/>
      <protection/>
    </xf>
    <xf numFmtId="41" fontId="1" fillId="0" borderId="0" xfId="31" applyNumberFormat="1" applyAlignment="1">
      <alignment horizontal="center"/>
      <protection/>
    </xf>
    <xf numFmtId="0" fontId="10" fillId="0" borderId="0" xfId="31" applyFont="1" applyAlignment="1">
      <alignment horizontal="center"/>
      <protection/>
    </xf>
    <xf numFmtId="0" fontId="14" fillId="0" borderId="0" xfId="31" applyFont="1">
      <alignment/>
      <protection/>
    </xf>
    <xf numFmtId="0" fontId="12" fillId="0" borderId="0" xfId="31" applyFont="1">
      <alignment/>
      <protection/>
    </xf>
    <xf numFmtId="0" fontId="11" fillId="0" borderId="0" xfId="31" applyFont="1">
      <alignment/>
      <protection/>
    </xf>
    <xf numFmtId="41" fontId="12" fillId="0" borderId="0" xfId="31" applyNumberFormat="1" applyFont="1">
      <alignment/>
      <protection/>
    </xf>
    <xf numFmtId="0" fontId="1" fillId="0" borderId="0" xfId="31" applyFont="1">
      <alignment/>
      <protection/>
    </xf>
    <xf numFmtId="41" fontId="1" fillId="0" borderId="0" xfId="31" applyNumberFormat="1" applyFont="1">
      <alignment/>
      <protection/>
    </xf>
    <xf numFmtId="41" fontId="1" fillId="0" borderId="0" xfId="31" applyNumberFormat="1" applyFont="1" applyFill="1" applyBorder="1">
      <alignment/>
      <protection/>
    </xf>
    <xf numFmtId="41" fontId="1" fillId="0" borderId="0" xfId="31" applyNumberFormat="1" applyFill="1">
      <alignment/>
      <protection/>
    </xf>
    <xf numFmtId="0" fontId="1" fillId="0" borderId="0" xfId="31" applyAlignment="1">
      <alignment horizontal="left"/>
      <protection/>
    </xf>
    <xf numFmtId="0" fontId="1" fillId="0" borderId="0" xfId="31" applyFill="1">
      <alignment/>
      <protection/>
    </xf>
    <xf numFmtId="41" fontId="1" fillId="0" borderId="0" xfId="31" applyNumberFormat="1" applyFill="1" applyAlignment="1">
      <alignment horizontal="center"/>
      <protection/>
    </xf>
    <xf numFmtId="0" fontId="15" fillId="0" borderId="0" xfId="31" applyFont="1">
      <alignment/>
      <protection/>
    </xf>
    <xf numFmtId="0" fontId="1" fillId="0" borderId="0" xfId="31" applyFill="1" applyAlignment="1">
      <alignment horizontal="center"/>
      <protection/>
    </xf>
    <xf numFmtId="0" fontId="10" fillId="0" borderId="0" xfId="31" applyFont="1" applyFill="1" applyAlignment="1">
      <alignment horizontal="center"/>
      <protection/>
    </xf>
    <xf numFmtId="41" fontId="1" fillId="0" borderId="0" xfId="31" applyNumberFormat="1" applyFont="1" applyFill="1">
      <alignment/>
      <protection/>
    </xf>
    <xf numFmtId="0" fontId="1" fillId="0" borderId="0" xfId="31" applyBorder="1">
      <alignment/>
      <protection/>
    </xf>
    <xf numFmtId="0" fontId="9" fillId="0" borderId="0" xfId="32" applyFont="1" applyAlignment="1">
      <alignment/>
      <protection/>
    </xf>
    <xf numFmtId="0" fontId="9" fillId="0" borderId="0" xfId="32" applyFont="1">
      <alignment/>
      <protection/>
    </xf>
    <xf numFmtId="0" fontId="1" fillId="0" borderId="0" xfId="32">
      <alignment/>
      <protection/>
    </xf>
    <xf numFmtId="0" fontId="9" fillId="0" borderId="0" xfId="32" applyFont="1" applyAlignment="1">
      <alignment horizontal="left"/>
      <protection/>
    </xf>
    <xf numFmtId="0" fontId="10" fillId="0" borderId="0" xfId="32" applyFont="1" applyAlignment="1">
      <alignment horizontal="left"/>
      <protection/>
    </xf>
    <xf numFmtId="0" fontId="16" fillId="0" borderId="1" xfId="32" applyFont="1" applyBorder="1">
      <alignment/>
      <protection/>
    </xf>
    <xf numFmtId="0" fontId="1" fillId="0" borderId="2" xfId="32" applyBorder="1">
      <alignment/>
      <protection/>
    </xf>
    <xf numFmtId="0" fontId="1" fillId="0" borderId="3" xfId="32" applyBorder="1">
      <alignment/>
      <protection/>
    </xf>
    <xf numFmtId="0" fontId="10" fillId="0" borderId="0" xfId="32" applyFont="1">
      <alignment/>
      <protection/>
    </xf>
    <xf numFmtId="0" fontId="1" fillId="0" borderId="1" xfId="32" applyBorder="1">
      <alignment/>
      <protection/>
    </xf>
    <xf numFmtId="0" fontId="1" fillId="0" borderId="0" xfId="32" applyFont="1" applyAlignment="1">
      <alignment horizontal="center"/>
      <protection/>
    </xf>
    <xf numFmtId="0" fontId="1" fillId="0" borderId="0" xfId="32" applyAlignment="1">
      <alignment horizontal="center"/>
      <protection/>
    </xf>
    <xf numFmtId="0" fontId="10" fillId="0" borderId="0" xfId="32" applyFont="1" applyAlignment="1">
      <alignment horizontal="center"/>
      <protection/>
    </xf>
    <xf numFmtId="0" fontId="14" fillId="0" borderId="0" xfId="32" applyFont="1">
      <alignment/>
      <protection/>
    </xf>
    <xf numFmtId="0" fontId="12" fillId="0" borderId="0" xfId="32" applyFont="1">
      <alignment/>
      <protection/>
    </xf>
    <xf numFmtId="0" fontId="11" fillId="0" borderId="0" xfId="32" applyFont="1">
      <alignment/>
      <protection/>
    </xf>
    <xf numFmtId="0" fontId="1" fillId="0" borderId="0" xfId="32" applyAlignment="1">
      <alignment horizontal="left"/>
      <protection/>
    </xf>
    <xf numFmtId="3" fontId="1" fillId="0" borderId="0" xfId="32" applyNumberFormat="1">
      <alignment/>
      <protection/>
    </xf>
    <xf numFmtId="178" fontId="1" fillId="0" borderId="0" xfId="15" applyNumberFormat="1" applyAlignment="1">
      <alignment horizontal="right"/>
    </xf>
    <xf numFmtId="0" fontId="14" fillId="0" borderId="0" xfId="32" applyFont="1" applyAlignment="1">
      <alignment wrapText="1"/>
      <protection/>
    </xf>
    <xf numFmtId="0" fontId="1" fillId="0" borderId="0" xfId="32" applyAlignment="1">
      <alignment horizontal="right"/>
      <protection/>
    </xf>
    <xf numFmtId="0" fontId="1" fillId="0" borderId="0" xfId="32" applyBorder="1">
      <alignment/>
      <protection/>
    </xf>
    <xf numFmtId="0" fontId="9" fillId="0" borderId="0" xfId="25" applyFont="1" applyAlignment="1">
      <alignment/>
      <protection/>
    </xf>
    <xf numFmtId="0" fontId="9" fillId="0" borderId="0" xfId="25" applyFont="1">
      <alignment/>
      <protection/>
    </xf>
    <xf numFmtId="0" fontId="1" fillId="0" borderId="0" xfId="25">
      <alignment/>
      <protection/>
    </xf>
    <xf numFmtId="0" fontId="9" fillId="0" borderId="0" xfId="25" applyFont="1" applyAlignment="1">
      <alignment horizontal="left"/>
      <protection/>
    </xf>
    <xf numFmtId="0" fontId="10" fillId="0" borderId="0" xfId="25" applyFont="1" applyAlignment="1">
      <alignment horizontal="left"/>
      <protection/>
    </xf>
    <xf numFmtId="0" fontId="16" fillId="0" borderId="1" xfId="25" applyFont="1" applyBorder="1">
      <alignment/>
      <protection/>
    </xf>
    <xf numFmtId="0" fontId="1" fillId="0" borderId="2" xfId="25" applyBorder="1">
      <alignment/>
      <protection/>
    </xf>
    <xf numFmtId="0" fontId="1" fillId="0" borderId="3" xfId="25" applyBorder="1">
      <alignment/>
      <protection/>
    </xf>
    <xf numFmtId="0" fontId="10" fillId="0" borderId="0" xfId="25" applyFont="1">
      <alignment/>
      <protection/>
    </xf>
    <xf numFmtId="0" fontId="1" fillId="0" borderId="1" xfId="25" applyBorder="1">
      <alignment/>
      <protection/>
    </xf>
    <xf numFmtId="0" fontId="1" fillId="0" borderId="0" xfId="25" applyAlignme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Alignment="1">
      <alignment horizontal="center"/>
      <protection/>
    </xf>
    <xf numFmtId="0" fontId="10" fillId="0" borderId="0" xfId="25" applyFont="1" applyAlignment="1">
      <alignment horizontal="center"/>
      <protection/>
    </xf>
    <xf numFmtId="0" fontId="14" fillId="0" borderId="0" xfId="25" applyFont="1" applyAlignment="1">
      <alignment/>
      <protection/>
    </xf>
    <xf numFmtId="0" fontId="14" fillId="0" borderId="0" xfId="25" applyFont="1">
      <alignment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3" fontId="1" fillId="0" borderId="0" xfId="25" applyNumberFormat="1">
      <alignment/>
      <protection/>
    </xf>
    <xf numFmtId="3" fontId="14" fillId="0" borderId="0" xfId="25" applyNumberFormat="1" applyFont="1" applyAlignment="1">
      <alignment/>
      <protection/>
    </xf>
    <xf numFmtId="4" fontId="1" fillId="0" borderId="0" xfId="25" applyNumberFormat="1">
      <alignment/>
      <protection/>
    </xf>
    <xf numFmtId="0" fontId="1" fillId="0" borderId="0" xfId="25" applyAlignment="1">
      <alignment horizontal="left"/>
      <protection/>
    </xf>
    <xf numFmtId="0" fontId="1" fillId="0" borderId="0" xfId="25" applyBorder="1">
      <alignment/>
      <protection/>
    </xf>
    <xf numFmtId="0" fontId="9" fillId="0" borderId="0" xfId="33" applyFont="1" applyAlignment="1">
      <alignment/>
      <protection/>
    </xf>
    <xf numFmtId="0" fontId="9" fillId="0" borderId="0" xfId="33" applyFont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left"/>
      <protection/>
    </xf>
    <xf numFmtId="0" fontId="10" fillId="0" borderId="0" xfId="33" applyFont="1" applyAlignment="1">
      <alignment horizontal="left"/>
      <protection/>
    </xf>
    <xf numFmtId="0" fontId="16" fillId="0" borderId="1" xfId="33" applyFont="1" applyBorder="1">
      <alignment/>
      <protection/>
    </xf>
    <xf numFmtId="0" fontId="1" fillId="0" borderId="2" xfId="33" applyBorder="1">
      <alignment/>
      <protection/>
    </xf>
    <xf numFmtId="0" fontId="1" fillId="0" borderId="3" xfId="33" applyBorder="1">
      <alignment/>
      <protection/>
    </xf>
    <xf numFmtId="0" fontId="10" fillId="0" borderId="0" xfId="33" applyFont="1">
      <alignment/>
      <protection/>
    </xf>
    <xf numFmtId="0" fontId="1" fillId="0" borderId="1" xfId="33" applyBorder="1">
      <alignment/>
      <protection/>
    </xf>
    <xf numFmtId="0" fontId="1" fillId="0" borderId="0" xfId="33" applyAlignme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0" fillId="0" borderId="0" xfId="33" applyFont="1" applyAlignment="1">
      <alignment horizontal="center"/>
      <protection/>
    </xf>
    <xf numFmtId="0" fontId="14" fillId="0" borderId="0" xfId="33" applyFont="1" applyAlignment="1">
      <alignment/>
      <protection/>
    </xf>
    <xf numFmtId="0" fontId="14" fillId="0" borderId="0" xfId="33" applyFont="1">
      <alignment/>
      <protection/>
    </xf>
    <xf numFmtId="0" fontId="12" fillId="0" borderId="0" xfId="33" applyFont="1">
      <alignment/>
      <protection/>
    </xf>
    <xf numFmtId="0" fontId="11" fillId="0" borderId="0" xfId="33" applyFont="1">
      <alignment/>
      <protection/>
    </xf>
    <xf numFmtId="3" fontId="1" fillId="0" borderId="0" xfId="33" applyNumberFormat="1">
      <alignment/>
      <protection/>
    </xf>
    <xf numFmtId="3" fontId="14" fillId="0" borderId="0" xfId="33" applyNumberFormat="1" applyFont="1" applyAlignment="1">
      <alignment/>
      <protection/>
    </xf>
    <xf numFmtId="0" fontId="1" fillId="0" borderId="0" xfId="33" applyAlignment="1">
      <alignment horizontal="left"/>
      <protection/>
    </xf>
    <xf numFmtId="0" fontId="1" fillId="0" borderId="0" xfId="33" applyBorder="1">
      <alignment/>
      <protection/>
    </xf>
    <xf numFmtId="0" fontId="9" fillId="0" borderId="0" xfId="34" applyFont="1" applyAlignment="1">
      <alignment/>
      <protection/>
    </xf>
    <xf numFmtId="0" fontId="9" fillId="0" borderId="0" xfId="34" applyFont="1">
      <alignment/>
      <protection/>
    </xf>
    <xf numFmtId="0" fontId="1" fillId="0" borderId="0" xfId="34">
      <alignment/>
      <protection/>
    </xf>
    <xf numFmtId="0" fontId="9" fillId="0" borderId="0" xfId="34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1" fillId="0" borderId="1" xfId="34" applyBorder="1">
      <alignment/>
      <protection/>
    </xf>
    <xf numFmtId="0" fontId="16" fillId="0" borderId="2" xfId="34" applyFont="1" applyBorder="1">
      <alignment/>
      <protection/>
    </xf>
    <xf numFmtId="0" fontId="1" fillId="0" borderId="2" xfId="34" applyBorder="1">
      <alignment/>
      <protection/>
    </xf>
    <xf numFmtId="0" fontId="1" fillId="0" borderId="3" xfId="34" applyBorder="1">
      <alignment/>
      <protection/>
    </xf>
    <xf numFmtId="0" fontId="10" fillId="0" borderId="0" xfId="34" applyFont="1">
      <alignment/>
      <protection/>
    </xf>
    <xf numFmtId="0" fontId="1" fillId="0" borderId="0" xfId="34" applyAlignment="1">
      <alignment/>
      <protection/>
    </xf>
    <xf numFmtId="0" fontId="1" fillId="0" borderId="0" xfId="34" applyFont="1" applyAlignment="1">
      <alignment horizontal="center"/>
      <protection/>
    </xf>
    <xf numFmtId="0" fontId="1" fillId="0" borderId="0" xfId="34" applyAlignment="1">
      <alignment horizontal="center"/>
      <protection/>
    </xf>
    <xf numFmtId="0" fontId="10" fillId="0" borderId="0" xfId="34" applyFont="1" applyAlignment="1">
      <alignment horizontal="center"/>
      <protection/>
    </xf>
    <xf numFmtId="0" fontId="14" fillId="0" borderId="0" xfId="34" applyFont="1">
      <alignment/>
      <protection/>
    </xf>
    <xf numFmtId="0" fontId="12" fillId="0" borderId="0" xfId="34" applyFont="1">
      <alignment/>
      <protection/>
    </xf>
    <xf numFmtId="0" fontId="11" fillId="0" borderId="0" xfId="34" applyFont="1">
      <alignment/>
      <protection/>
    </xf>
    <xf numFmtId="0" fontId="1" fillId="0" borderId="0" xfId="34" applyAlignment="1">
      <alignment horizontal="left"/>
      <protection/>
    </xf>
    <xf numFmtId="3" fontId="1" fillId="0" borderId="0" xfId="34" applyNumberFormat="1">
      <alignment/>
      <protection/>
    </xf>
    <xf numFmtId="0" fontId="1" fillId="0" borderId="0" xfId="34" applyBorder="1">
      <alignment/>
      <protection/>
    </xf>
    <xf numFmtId="0" fontId="9" fillId="0" borderId="0" xfId="35" applyFont="1" applyAlignment="1">
      <alignment/>
      <protection/>
    </xf>
    <xf numFmtId="0" fontId="9" fillId="0" borderId="0" xfId="35" applyFont="1">
      <alignment/>
      <protection/>
    </xf>
    <xf numFmtId="0" fontId="1" fillId="0" borderId="0" xfId="35">
      <alignment/>
      <protection/>
    </xf>
    <xf numFmtId="0" fontId="9" fillId="0" borderId="0" xfId="35" applyFont="1" applyAlignment="1">
      <alignment horizontal="left"/>
      <protection/>
    </xf>
    <xf numFmtId="0" fontId="10" fillId="0" borderId="0" xfId="35" applyFont="1" applyAlignment="1">
      <alignment horizontal="left"/>
      <protection/>
    </xf>
    <xf numFmtId="0" fontId="16" fillId="0" borderId="1" xfId="35" applyFont="1" applyBorder="1">
      <alignment/>
      <protection/>
    </xf>
    <xf numFmtId="0" fontId="1" fillId="0" borderId="2" xfId="35" applyBorder="1">
      <alignment/>
      <protection/>
    </xf>
    <xf numFmtId="0" fontId="1" fillId="0" borderId="3" xfId="35" applyBorder="1">
      <alignment/>
      <protection/>
    </xf>
    <xf numFmtId="0" fontId="10" fillId="0" borderId="0" xfId="35" applyFont="1">
      <alignment/>
      <protection/>
    </xf>
    <xf numFmtId="0" fontId="1" fillId="0" borderId="1" xfId="35" applyBorder="1">
      <alignment/>
      <protection/>
    </xf>
    <xf numFmtId="0" fontId="1" fillId="0" borderId="0" xfId="35" applyAlignment="1">
      <alignment/>
      <protection/>
    </xf>
    <xf numFmtId="0" fontId="1" fillId="0" borderId="0" xfId="35" applyFont="1" applyAlignment="1">
      <alignment horizontal="center"/>
      <protection/>
    </xf>
    <xf numFmtId="0" fontId="1" fillId="0" borderId="0" xfId="35" applyAlignment="1">
      <alignment horizontal="center"/>
      <protection/>
    </xf>
    <xf numFmtId="0" fontId="10" fillId="0" borderId="0" xfId="35" applyFont="1" applyAlignment="1">
      <alignment horizontal="center"/>
      <protection/>
    </xf>
    <xf numFmtId="0" fontId="14" fillId="0" borderId="0" xfId="35" applyFont="1" applyAlignment="1">
      <alignment/>
      <protection/>
    </xf>
    <xf numFmtId="0" fontId="14" fillId="0" borderId="0" xfId="35" applyFont="1">
      <alignment/>
      <protection/>
    </xf>
    <xf numFmtId="0" fontId="12" fillId="0" borderId="0" xfId="35" applyFont="1">
      <alignment/>
      <protection/>
    </xf>
    <xf numFmtId="0" fontId="11" fillId="0" borderId="0" xfId="35" applyFont="1">
      <alignment/>
      <protection/>
    </xf>
    <xf numFmtId="3" fontId="1" fillId="0" borderId="0" xfId="35" applyNumberFormat="1">
      <alignment/>
      <protection/>
    </xf>
    <xf numFmtId="3" fontId="14" fillId="0" borderId="0" xfId="35" applyNumberFormat="1" applyFont="1" applyAlignment="1">
      <alignment/>
      <protection/>
    </xf>
    <xf numFmtId="0" fontId="1" fillId="0" borderId="0" xfId="35" applyAlignment="1">
      <alignment horizontal="left"/>
      <protection/>
    </xf>
    <xf numFmtId="0" fontId="1" fillId="0" borderId="0" xfId="35" applyBorder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>
      <alignment/>
      <protection/>
    </xf>
    <xf numFmtId="0" fontId="1" fillId="0" borderId="0" xfId="36">
      <alignment/>
      <protection/>
    </xf>
    <xf numFmtId="0" fontId="9" fillId="0" borderId="0" xfId="36" applyFont="1" applyAlignment="1">
      <alignment horizontal="left"/>
      <protection/>
    </xf>
    <xf numFmtId="0" fontId="10" fillId="0" borderId="0" xfId="36" applyFont="1" applyAlignment="1">
      <alignment horizontal="left"/>
      <protection/>
    </xf>
    <xf numFmtId="0" fontId="1" fillId="0" borderId="1" xfId="36" applyBorder="1">
      <alignment/>
      <protection/>
    </xf>
    <xf numFmtId="0" fontId="1" fillId="0" borderId="2" xfId="36" applyBorder="1">
      <alignment/>
      <protection/>
    </xf>
    <xf numFmtId="0" fontId="1" fillId="0" borderId="3" xfId="36" applyBorder="1">
      <alignment/>
      <protection/>
    </xf>
    <xf numFmtId="0" fontId="10" fillId="0" borderId="0" xfId="36" applyFont="1">
      <alignment/>
      <protection/>
    </xf>
    <xf numFmtId="0" fontId="1" fillId="0" borderId="0" xfId="36" applyAlignment="1">
      <alignment/>
      <protection/>
    </xf>
    <xf numFmtId="0" fontId="1" fillId="0" borderId="0" xfId="36" applyFont="1" applyAlignment="1">
      <alignment horizontal="center"/>
      <protection/>
    </xf>
    <xf numFmtId="0" fontId="1" fillId="0" borderId="0" xfId="36" applyAlignment="1">
      <alignment horizontal="center"/>
      <protection/>
    </xf>
    <xf numFmtId="0" fontId="10" fillId="0" borderId="0" xfId="36" applyFont="1" applyAlignment="1">
      <alignment horizontal="center"/>
      <protection/>
    </xf>
    <xf numFmtId="2" fontId="1" fillId="0" borderId="0" xfId="36" applyNumberFormat="1">
      <alignment/>
      <protection/>
    </xf>
    <xf numFmtId="0" fontId="14" fillId="0" borderId="0" xfId="36" applyFont="1">
      <alignment/>
      <protection/>
    </xf>
    <xf numFmtId="1" fontId="1" fillId="0" borderId="0" xfId="36" applyNumberFormat="1">
      <alignment/>
      <protection/>
    </xf>
    <xf numFmtId="0" fontId="12" fillId="0" borderId="0" xfId="36" applyFont="1">
      <alignment/>
      <protection/>
    </xf>
    <xf numFmtId="0" fontId="11" fillId="0" borderId="0" xfId="36" applyFont="1">
      <alignment/>
      <protection/>
    </xf>
    <xf numFmtId="5" fontId="1" fillId="0" borderId="0" xfId="17" applyNumberFormat="1" applyFont="1" applyAlignment="1">
      <alignment horizontal="center"/>
    </xf>
    <xf numFmtId="0" fontId="1" fillId="0" borderId="0" xfId="36" applyAlignment="1">
      <alignment horizontal="left"/>
      <protection/>
    </xf>
    <xf numFmtId="3" fontId="1" fillId="0" borderId="0" xfId="36" applyNumberFormat="1">
      <alignment/>
      <protection/>
    </xf>
    <xf numFmtId="3" fontId="1" fillId="0" borderId="0" xfId="36" applyNumberFormat="1" applyAlignment="1">
      <alignment horizontal="right"/>
      <protection/>
    </xf>
    <xf numFmtId="172" fontId="1" fillId="0" borderId="0" xfId="36" applyNumberFormat="1">
      <alignment/>
      <protection/>
    </xf>
    <xf numFmtId="0" fontId="21" fillId="0" borderId="0" xfId="36" applyFont="1">
      <alignment/>
      <protection/>
    </xf>
    <xf numFmtId="0" fontId="22" fillId="0" borderId="0" xfId="36" applyFont="1">
      <alignment/>
      <protection/>
    </xf>
    <xf numFmtId="3" fontId="22" fillId="0" borderId="0" xfId="36" applyNumberFormat="1" applyFont="1">
      <alignment/>
      <protection/>
    </xf>
    <xf numFmtId="3" fontId="14" fillId="0" borderId="0" xfId="36" applyNumberFormat="1" applyFont="1">
      <alignment/>
      <protection/>
    </xf>
    <xf numFmtId="0" fontId="1" fillId="0" borderId="0" xfId="36" applyBorder="1">
      <alignment/>
      <protection/>
    </xf>
    <xf numFmtId="0" fontId="9" fillId="0" borderId="0" xfId="37" applyFont="1" applyAlignment="1">
      <alignment/>
      <protection/>
    </xf>
    <xf numFmtId="0" fontId="9" fillId="0" borderId="0" xfId="37" applyFont="1">
      <alignment/>
      <protection/>
    </xf>
    <xf numFmtId="0" fontId="1" fillId="0" borderId="0" xfId="37">
      <alignment/>
      <protection/>
    </xf>
    <xf numFmtId="0" fontId="9" fillId="0" borderId="0" xfId="37" applyFont="1" applyAlignment="1">
      <alignment horizontal="left"/>
      <protection/>
    </xf>
    <xf numFmtId="0" fontId="10" fillId="0" borderId="0" xfId="37" applyFont="1" applyAlignment="1">
      <alignment horizontal="left"/>
      <protection/>
    </xf>
    <xf numFmtId="0" fontId="16" fillId="0" borderId="1" xfId="37" applyFont="1" applyBorder="1">
      <alignment/>
      <protection/>
    </xf>
    <xf numFmtId="0" fontId="1" fillId="0" borderId="2" xfId="37" applyBorder="1">
      <alignment/>
      <protection/>
    </xf>
    <xf numFmtId="0" fontId="1" fillId="0" borderId="3" xfId="37" applyBorder="1">
      <alignment/>
      <protection/>
    </xf>
    <xf numFmtId="0" fontId="10" fillId="0" borderId="0" xfId="37" applyFont="1">
      <alignment/>
      <protection/>
    </xf>
    <xf numFmtId="0" fontId="1" fillId="0" borderId="1" xfId="37" applyBorder="1">
      <alignment/>
      <protection/>
    </xf>
    <xf numFmtId="0" fontId="1" fillId="0" borderId="0" xfId="37" applyAlignment="1">
      <alignment/>
      <protection/>
    </xf>
    <xf numFmtId="0" fontId="1" fillId="0" borderId="0" xfId="37" applyFont="1" applyAlignment="1">
      <alignment horizontal="center"/>
      <protection/>
    </xf>
    <xf numFmtId="0" fontId="1" fillId="0" borderId="0" xfId="37" applyAlignment="1">
      <alignment horizontal="center"/>
      <protection/>
    </xf>
    <xf numFmtId="0" fontId="10" fillId="0" borderId="0" xfId="37" applyFont="1" applyAlignment="1">
      <alignment horizontal="center"/>
      <protection/>
    </xf>
    <xf numFmtId="0" fontId="14" fillId="0" borderId="0" xfId="37" applyFont="1" applyAlignment="1">
      <alignment horizontal="left"/>
      <protection/>
    </xf>
    <xf numFmtId="0" fontId="12" fillId="0" borderId="0" xfId="37" applyFont="1">
      <alignment/>
      <protection/>
    </xf>
    <xf numFmtId="0" fontId="11" fillId="0" borderId="0" xfId="37" applyFont="1">
      <alignment/>
      <protection/>
    </xf>
    <xf numFmtId="3" fontId="1" fillId="0" borderId="0" xfId="37" applyNumberFormat="1">
      <alignment/>
      <protection/>
    </xf>
    <xf numFmtId="0" fontId="14" fillId="0" borderId="0" xfId="37" applyFont="1" applyAlignment="1">
      <alignment/>
      <protection/>
    </xf>
    <xf numFmtId="0" fontId="1" fillId="0" borderId="0" xfId="37" applyAlignment="1">
      <alignment horizontal="right"/>
      <protection/>
    </xf>
    <xf numFmtId="0" fontId="1" fillId="0" borderId="0" xfId="37" applyAlignment="1">
      <alignment horizontal="left"/>
      <protection/>
    </xf>
    <xf numFmtId="0" fontId="14" fillId="0" borderId="0" xfId="37" applyFont="1">
      <alignment/>
      <protection/>
    </xf>
    <xf numFmtId="3" fontId="1" fillId="0" borderId="0" xfId="37" applyNumberFormat="1" applyAlignment="1">
      <alignment horizontal="right"/>
      <protection/>
    </xf>
    <xf numFmtId="0" fontId="1" fillId="0" borderId="0" xfId="37" applyBorder="1">
      <alignment/>
      <protection/>
    </xf>
    <xf numFmtId="0" fontId="13" fillId="0" borderId="4" xfId="38" applyFont="1" applyBorder="1" applyAlignment="1">
      <alignment/>
      <protection/>
    </xf>
    <xf numFmtId="0" fontId="13" fillId="0" borderId="5" xfId="38" applyFont="1" applyBorder="1">
      <alignment/>
      <protection/>
    </xf>
    <xf numFmtId="0" fontId="14" fillId="0" borderId="5" xfId="38" applyFont="1" applyBorder="1">
      <alignment/>
      <protection/>
    </xf>
    <xf numFmtId="0" fontId="14" fillId="0" borderId="6" xfId="38" applyFont="1" applyBorder="1">
      <alignment/>
      <protection/>
    </xf>
    <xf numFmtId="0" fontId="14" fillId="0" borderId="7" xfId="38" applyFont="1" applyBorder="1">
      <alignment/>
      <protection/>
    </xf>
    <xf numFmtId="0" fontId="14" fillId="0" borderId="0" xfId="38" applyFont="1" applyBorder="1" applyAlignment="1">
      <alignment/>
      <protection/>
    </xf>
    <xf numFmtId="0" fontId="14" fillId="0" borderId="0" xfId="38" applyFont="1">
      <alignment/>
      <protection/>
    </xf>
    <xf numFmtId="0" fontId="13" fillId="0" borderId="8" xfId="38" applyFont="1" applyBorder="1">
      <alignment/>
      <protection/>
    </xf>
    <xf numFmtId="0" fontId="13" fillId="0" borderId="0" xfId="38" applyFont="1" applyBorder="1">
      <alignment/>
      <protection/>
    </xf>
    <xf numFmtId="0" fontId="14" fillId="0" borderId="0" xfId="38" applyFont="1" applyBorder="1">
      <alignment/>
      <protection/>
    </xf>
    <xf numFmtId="0" fontId="14" fillId="0" borderId="9" xfId="38" applyFont="1" applyBorder="1">
      <alignment/>
      <protection/>
    </xf>
    <xf numFmtId="0" fontId="14" fillId="0" borderId="10" xfId="38" applyFont="1" applyBorder="1">
      <alignment/>
      <protection/>
    </xf>
    <xf numFmtId="0" fontId="13" fillId="0" borderId="8" xfId="38" applyFont="1" applyBorder="1" applyAlignment="1">
      <alignment horizontal="left"/>
      <protection/>
    </xf>
    <xf numFmtId="0" fontId="14" fillId="0" borderId="8" xfId="38" applyFont="1" applyBorder="1">
      <alignment/>
      <protection/>
    </xf>
    <xf numFmtId="0" fontId="23" fillId="0" borderId="1" xfId="38" applyFont="1" applyBorder="1">
      <alignment/>
      <protection/>
    </xf>
    <xf numFmtId="0" fontId="14" fillId="0" borderId="2" xfId="38" applyFont="1" applyBorder="1">
      <alignment/>
      <protection/>
    </xf>
    <xf numFmtId="0" fontId="14" fillId="0" borderId="1" xfId="38" applyFont="1" applyBorder="1">
      <alignment/>
      <protection/>
    </xf>
    <xf numFmtId="0" fontId="14" fillId="0" borderId="3" xfId="38" applyFont="1" applyBorder="1">
      <alignment/>
      <protection/>
    </xf>
    <xf numFmtId="0" fontId="13" fillId="0" borderId="8" xfId="38" applyFont="1" applyBorder="1" applyAlignment="1">
      <alignment/>
      <protection/>
    </xf>
    <xf numFmtId="0" fontId="14" fillId="0" borderId="9" xfId="38" applyFont="1" applyBorder="1" applyAlignment="1">
      <alignment/>
      <protection/>
    </xf>
    <xf numFmtId="0" fontId="14" fillId="0" borderId="10" xfId="38" applyFont="1" applyBorder="1" applyAlignment="1">
      <alignment/>
      <protection/>
    </xf>
    <xf numFmtId="0" fontId="14" fillId="0" borderId="9" xfId="38" applyFont="1" applyBorder="1" applyAlignment="1">
      <alignment horizontal="center"/>
      <protection/>
    </xf>
    <xf numFmtId="0" fontId="14" fillId="0" borderId="10" xfId="38" applyFont="1" applyBorder="1" applyAlignment="1">
      <alignment horizontal="center"/>
      <protection/>
    </xf>
    <xf numFmtId="0" fontId="14" fillId="0" borderId="8" xfId="38" applyFont="1" applyBorder="1" applyAlignment="1">
      <alignment horizontal="center"/>
      <protection/>
    </xf>
    <xf numFmtId="0" fontId="14" fillId="0" borderId="0" xfId="38" applyFont="1" applyBorder="1" applyAlignment="1">
      <alignment horizontal="center"/>
      <protection/>
    </xf>
    <xf numFmtId="0" fontId="13" fillId="0" borderId="8" xfId="38" applyFont="1" applyBorder="1" applyAlignment="1">
      <alignment horizontal="center"/>
      <protection/>
    </xf>
    <xf numFmtId="0" fontId="14" fillId="0" borderId="10" xfId="38" applyFont="1" applyFill="1" applyBorder="1">
      <alignment/>
      <protection/>
    </xf>
    <xf numFmtId="176" fontId="14" fillId="0" borderId="10" xfId="17" applyNumberFormat="1" applyFont="1" applyBorder="1" applyAlignment="1">
      <alignment/>
    </xf>
    <xf numFmtId="176" fontId="14" fillId="0" borderId="10" xfId="17" applyNumberFormat="1" applyFont="1" applyFill="1" applyBorder="1" applyAlignment="1">
      <alignment/>
    </xf>
    <xf numFmtId="176" fontId="14" fillId="0" borderId="10" xfId="17" applyNumberFormat="1" applyFont="1" applyFill="1" applyBorder="1" applyAlignment="1">
      <alignment/>
    </xf>
    <xf numFmtId="176" fontId="14" fillId="0" borderId="10" xfId="17" applyNumberFormat="1" applyFont="1" applyBorder="1" applyAlignment="1">
      <alignment/>
    </xf>
    <xf numFmtId="0" fontId="14" fillId="0" borderId="0" xfId="38" applyFont="1" applyBorder="1" applyAlignment="1">
      <alignment horizontal="left"/>
      <protection/>
    </xf>
    <xf numFmtId="178" fontId="14" fillId="0" borderId="9" xfId="15" applyNumberFormat="1" applyFont="1" applyBorder="1" applyAlignment="1">
      <alignment/>
    </xf>
    <xf numFmtId="178" fontId="14" fillId="0" borderId="10" xfId="15" applyNumberFormat="1" applyFont="1" applyBorder="1" applyAlignment="1">
      <alignment/>
    </xf>
    <xf numFmtId="0" fontId="14" fillId="0" borderId="8" xfId="38" applyFont="1" applyFill="1" applyBorder="1" applyAlignment="1">
      <alignment horizontal="center"/>
      <protection/>
    </xf>
    <xf numFmtId="0" fontId="14" fillId="0" borderId="0" xfId="38" applyFont="1" applyFill="1" applyBorder="1">
      <alignment/>
      <protection/>
    </xf>
    <xf numFmtId="178" fontId="14" fillId="0" borderId="9" xfId="15" applyNumberFormat="1" applyFont="1" applyFill="1" applyBorder="1" applyAlignment="1">
      <alignment/>
    </xf>
    <xf numFmtId="178" fontId="14" fillId="0" borderId="10" xfId="15" applyNumberFormat="1" applyFont="1" applyFill="1" applyBorder="1" applyAlignment="1">
      <alignment/>
    </xf>
    <xf numFmtId="0" fontId="14" fillId="0" borderId="0" xfId="38" applyFont="1" applyFill="1" applyBorder="1" applyAlignment="1">
      <alignment/>
      <protection/>
    </xf>
    <xf numFmtId="0" fontId="14" fillId="0" borderId="0" xfId="38" applyFont="1" applyFill="1">
      <alignment/>
      <protection/>
    </xf>
    <xf numFmtId="178" fontId="14" fillId="0" borderId="10" xfId="15" applyNumberFormat="1" applyFont="1" applyFill="1" applyBorder="1" applyAlignment="1">
      <alignment horizontal="center"/>
    </xf>
    <xf numFmtId="178" fontId="14" fillId="0" borderId="10" xfId="15" applyNumberFormat="1" applyFont="1" applyBorder="1" applyAlignment="1">
      <alignment horizontal="center"/>
    </xf>
    <xf numFmtId="0" fontId="13" fillId="0" borderId="8" xfId="38" applyFont="1" applyFill="1" applyBorder="1" applyAlignment="1">
      <alignment horizontal="center"/>
      <protection/>
    </xf>
    <xf numFmtId="0" fontId="14" fillId="0" borderId="11" xfId="38" applyFont="1" applyBorder="1">
      <alignment/>
      <protection/>
    </xf>
    <xf numFmtId="178" fontId="14" fillId="0" borderId="9" xfId="15" applyNumberFormat="1" applyFont="1" applyBorder="1" applyAlignment="1">
      <alignment horizontal="right"/>
    </xf>
    <xf numFmtId="178" fontId="14" fillId="0" borderId="9" xfId="15" applyNumberFormat="1" applyFont="1" applyBorder="1" applyAlignment="1">
      <alignment horizontal="center"/>
    </xf>
    <xf numFmtId="178" fontId="13" fillId="0" borderId="9" xfId="15" applyNumberFormat="1" applyFont="1" applyBorder="1" applyAlignment="1">
      <alignment/>
    </xf>
    <xf numFmtId="178" fontId="14" fillId="0" borderId="9" xfId="15" applyNumberFormat="1" applyFont="1" applyBorder="1" applyAlignment="1">
      <alignment/>
    </xf>
    <xf numFmtId="0" fontId="13" fillId="0" borderId="12" xfId="38" applyFont="1" applyBorder="1" applyAlignment="1">
      <alignment horizontal="center"/>
      <protection/>
    </xf>
    <xf numFmtId="0" fontId="14" fillId="0" borderId="13" xfId="38" applyFont="1" applyBorder="1">
      <alignment/>
      <protection/>
    </xf>
    <xf numFmtId="178" fontId="14" fillId="0" borderId="14" xfId="15" applyNumberFormat="1" applyFont="1" applyBorder="1" applyAlignment="1">
      <alignment/>
    </xf>
    <xf numFmtId="178" fontId="14" fillId="0" borderId="15" xfId="15" applyNumberFormat="1" applyFont="1" applyFill="1" applyBorder="1" applyAlignment="1">
      <alignment/>
    </xf>
    <xf numFmtId="178" fontId="14" fillId="0" borderId="11" xfId="15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0" xfId="21" applyAlignment="1">
      <alignment/>
    </xf>
    <xf numFmtId="0" fontId="0" fillId="0" borderId="0" xfId="0" applyAlignment="1">
      <alignment horizontal="center"/>
    </xf>
    <xf numFmtId="178" fontId="0" fillId="0" borderId="0" xfId="15" applyNumberFormat="1" applyAlignment="1">
      <alignment/>
    </xf>
    <xf numFmtId="0" fontId="9" fillId="0" borderId="0" xfId="39" applyFont="1" applyAlignment="1">
      <alignment/>
      <protection/>
    </xf>
    <xf numFmtId="0" fontId="9" fillId="0" borderId="0" xfId="39" applyFont="1">
      <alignment/>
      <protection/>
    </xf>
    <xf numFmtId="0" fontId="1" fillId="0" borderId="0" xfId="39">
      <alignment/>
      <protection/>
    </xf>
    <xf numFmtId="0" fontId="9" fillId="0" borderId="0" xfId="39" applyFont="1" applyAlignment="1">
      <alignment horizontal="left"/>
      <protection/>
    </xf>
    <xf numFmtId="0" fontId="10" fillId="0" borderId="0" xfId="39" applyFont="1" applyAlignment="1">
      <alignment horizontal="left"/>
      <protection/>
    </xf>
    <xf numFmtId="0" fontId="16" fillId="0" borderId="1" xfId="39" applyFont="1" applyBorder="1">
      <alignment/>
      <protection/>
    </xf>
    <xf numFmtId="0" fontId="1" fillId="0" borderId="2" xfId="39" applyBorder="1">
      <alignment/>
      <protection/>
    </xf>
    <xf numFmtId="0" fontId="1" fillId="0" borderId="3" xfId="39" applyBorder="1">
      <alignment/>
      <protection/>
    </xf>
    <xf numFmtId="0" fontId="10" fillId="0" borderId="0" xfId="39" applyFont="1">
      <alignment/>
      <protection/>
    </xf>
    <xf numFmtId="0" fontId="1" fillId="0" borderId="1" xfId="39" applyBorder="1">
      <alignment/>
      <protection/>
    </xf>
    <xf numFmtId="0" fontId="1" fillId="0" borderId="0" xfId="39" applyFont="1" applyAlignment="1">
      <alignment horizontal="center"/>
      <protection/>
    </xf>
    <xf numFmtId="0" fontId="1" fillId="0" borderId="0" xfId="39" applyAlignment="1">
      <alignment horizontal="center"/>
      <protection/>
    </xf>
    <xf numFmtId="0" fontId="10" fillId="0" borderId="0" xfId="39" applyFont="1" applyAlignment="1">
      <alignment horizontal="center"/>
      <protection/>
    </xf>
    <xf numFmtId="2" fontId="1" fillId="0" borderId="0" xfId="39" applyNumberFormat="1">
      <alignment/>
      <protection/>
    </xf>
    <xf numFmtId="2" fontId="14" fillId="0" borderId="0" xfId="39" applyNumberFormat="1" applyFont="1" applyAlignment="1">
      <alignment/>
      <protection/>
    </xf>
    <xf numFmtId="2" fontId="1" fillId="0" borderId="0" xfId="39" applyNumberFormat="1" applyAlignment="1">
      <alignment/>
      <protection/>
    </xf>
    <xf numFmtId="0" fontId="14" fillId="0" borderId="0" xfId="39" applyFont="1">
      <alignment/>
      <protection/>
    </xf>
    <xf numFmtId="2" fontId="12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11" fillId="0" borderId="0" xfId="39" applyFont="1">
      <alignment/>
      <protection/>
    </xf>
    <xf numFmtId="164" fontId="1" fillId="0" borderId="0" xfId="39" applyNumberFormat="1">
      <alignment/>
      <protection/>
    </xf>
    <xf numFmtId="164" fontId="1" fillId="0" borderId="0" xfId="39" applyNumberFormat="1" applyAlignment="1">
      <alignment horizontal="center"/>
      <protection/>
    </xf>
    <xf numFmtId="164" fontId="14" fillId="0" borderId="0" xfId="39" applyNumberFormat="1" applyFont="1" applyAlignment="1">
      <alignment/>
      <protection/>
    </xf>
    <xf numFmtId="164" fontId="1" fillId="0" borderId="0" xfId="39" applyNumberFormat="1" applyAlignment="1">
      <alignment/>
      <protection/>
    </xf>
    <xf numFmtId="0" fontId="1" fillId="0" borderId="0" xfId="39" applyAlignment="1">
      <alignment horizontal="left"/>
      <protection/>
    </xf>
    <xf numFmtId="0" fontId="1" fillId="0" borderId="0" xfId="39" applyBorder="1">
      <alignment/>
      <protection/>
    </xf>
    <xf numFmtId="0" fontId="9" fillId="0" borderId="0" xfId="40" applyFont="1" applyAlignment="1">
      <alignment/>
      <protection/>
    </xf>
    <xf numFmtId="0" fontId="9" fillId="0" borderId="0" xfId="40" applyFont="1">
      <alignment/>
      <protection/>
    </xf>
    <xf numFmtId="0" fontId="1" fillId="0" borderId="0" xfId="40">
      <alignment/>
      <protection/>
    </xf>
    <xf numFmtId="0" fontId="9" fillId="0" borderId="0" xfId="40" applyFont="1" applyAlignment="1">
      <alignment horizontal="left"/>
      <protection/>
    </xf>
    <xf numFmtId="0" fontId="10" fillId="0" borderId="0" xfId="40" applyFont="1" applyAlignment="1">
      <alignment horizontal="left"/>
      <protection/>
    </xf>
    <xf numFmtId="0" fontId="16" fillId="0" borderId="1" xfId="40" applyFont="1" applyBorder="1">
      <alignment/>
      <protection/>
    </xf>
    <xf numFmtId="0" fontId="1" fillId="0" borderId="2" xfId="40" applyBorder="1">
      <alignment/>
      <protection/>
    </xf>
    <xf numFmtId="0" fontId="1" fillId="0" borderId="3" xfId="40" applyBorder="1">
      <alignment/>
      <protection/>
    </xf>
    <xf numFmtId="0" fontId="10" fillId="0" borderId="0" xfId="40" applyFont="1">
      <alignment/>
      <protection/>
    </xf>
    <xf numFmtId="0" fontId="1" fillId="0" borderId="1" xfId="40" applyBorder="1">
      <alignment/>
      <protection/>
    </xf>
    <xf numFmtId="0" fontId="1" fillId="0" borderId="0" xfId="40" applyFont="1" applyAlignment="1">
      <alignment horizontal="center"/>
      <protection/>
    </xf>
    <xf numFmtId="0" fontId="1" fillId="0" borderId="0" xfId="40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12" fillId="0" borderId="0" xfId="40" applyFont="1">
      <alignment/>
      <protection/>
    </xf>
    <xf numFmtId="0" fontId="11" fillId="0" borderId="0" xfId="40" applyFont="1">
      <alignment/>
      <protection/>
    </xf>
    <xf numFmtId="0" fontId="13" fillId="0" borderId="0" xfId="40" applyFont="1">
      <alignment/>
      <protection/>
    </xf>
    <xf numFmtId="0" fontId="1" fillId="0" borderId="0" xfId="40" applyAlignment="1">
      <alignment horizontal="left"/>
      <protection/>
    </xf>
    <xf numFmtId="0" fontId="14" fillId="0" borderId="0" xfId="40" applyFont="1">
      <alignment/>
      <protection/>
    </xf>
    <xf numFmtId="0" fontId="1" fillId="0" borderId="0" xfId="40" applyAlignment="1">
      <alignment horizontal="right"/>
      <protection/>
    </xf>
    <xf numFmtId="0" fontId="1" fillId="0" borderId="0" xfId="40" applyBorder="1">
      <alignment/>
      <protection/>
    </xf>
    <xf numFmtId="0" fontId="9" fillId="0" borderId="0" xfId="41" applyFont="1" applyAlignment="1">
      <alignment/>
      <protection/>
    </xf>
    <xf numFmtId="0" fontId="9" fillId="0" borderId="0" xfId="41" applyFont="1">
      <alignment/>
      <protection/>
    </xf>
    <xf numFmtId="0" fontId="1" fillId="0" borderId="0" xfId="41">
      <alignment/>
      <protection/>
    </xf>
    <xf numFmtId="0" fontId="9" fillId="0" borderId="0" xfId="41" applyFont="1" applyAlignment="1">
      <alignment horizontal="left"/>
      <protection/>
    </xf>
    <xf numFmtId="0" fontId="10" fillId="0" borderId="0" xfId="41" applyFont="1" applyAlignment="1">
      <alignment horizontal="left"/>
      <protection/>
    </xf>
    <xf numFmtId="0" fontId="16" fillId="0" borderId="1" xfId="41" applyFont="1" applyBorder="1">
      <alignment/>
      <protection/>
    </xf>
    <xf numFmtId="0" fontId="1" fillId="0" borderId="2" xfId="41" applyBorder="1">
      <alignment/>
      <protection/>
    </xf>
    <xf numFmtId="0" fontId="1" fillId="0" borderId="3" xfId="41" applyBorder="1">
      <alignment/>
      <protection/>
    </xf>
    <xf numFmtId="0" fontId="10" fillId="0" borderId="0" xfId="41" applyFont="1">
      <alignment/>
      <protection/>
    </xf>
    <xf numFmtId="0" fontId="1" fillId="0" borderId="1" xfId="41" applyBorder="1">
      <alignment/>
      <protection/>
    </xf>
    <xf numFmtId="0" fontId="1" fillId="0" borderId="0" xfId="41" applyAlignment="1">
      <alignment/>
      <protection/>
    </xf>
    <xf numFmtId="0" fontId="1" fillId="0" borderId="0" xfId="41" applyFont="1" applyAlignment="1">
      <alignment horizontal="center"/>
      <protection/>
    </xf>
    <xf numFmtId="0" fontId="1" fillId="0" borderId="0" xfId="41" applyAlignment="1">
      <alignment horizontal="center"/>
      <protection/>
    </xf>
    <xf numFmtId="0" fontId="10" fillId="0" borderId="0" xfId="41" applyFont="1" applyAlignment="1">
      <alignment horizontal="center"/>
      <protection/>
    </xf>
    <xf numFmtId="0" fontId="1" fillId="0" borderId="0" xfId="41" applyFont="1" applyAlignment="1">
      <alignment horizontal="right"/>
      <protection/>
    </xf>
    <xf numFmtId="0" fontId="1" fillId="0" borderId="0" xfId="41" applyAlignment="1">
      <alignment horizontal="left"/>
      <protection/>
    </xf>
    <xf numFmtId="0" fontId="14" fillId="0" borderId="0" xfId="41" applyFont="1">
      <alignment/>
      <protection/>
    </xf>
    <xf numFmtId="0" fontId="12" fillId="0" borderId="0" xfId="41" applyFont="1">
      <alignment/>
      <protection/>
    </xf>
    <xf numFmtId="0" fontId="11" fillId="0" borderId="0" xfId="41" applyFont="1">
      <alignment/>
      <protection/>
    </xf>
    <xf numFmtId="6" fontId="1" fillId="0" borderId="0" xfId="41" applyNumberFormat="1">
      <alignment/>
      <protection/>
    </xf>
    <xf numFmtId="0" fontId="1" fillId="0" borderId="0" xfId="41" applyFont="1" applyAlignment="1">
      <alignment/>
      <protection/>
    </xf>
    <xf numFmtId="0" fontId="1" fillId="0" borderId="0" xfId="41" applyFont="1">
      <alignment/>
      <protection/>
    </xf>
    <xf numFmtId="0" fontId="1" fillId="0" borderId="0" xfId="41" applyAlignment="1">
      <alignment horizontal="right"/>
      <protection/>
    </xf>
    <xf numFmtId="0" fontId="1" fillId="0" borderId="0" xfId="41" applyBorder="1">
      <alignment/>
      <protection/>
    </xf>
    <xf numFmtId="0" fontId="9" fillId="0" borderId="0" xfId="42" applyFont="1" applyAlignment="1">
      <alignment/>
      <protection/>
    </xf>
    <xf numFmtId="0" fontId="9" fillId="0" borderId="0" xfId="42" applyFont="1">
      <alignment/>
      <protection/>
    </xf>
    <xf numFmtId="0" fontId="1" fillId="0" borderId="0" xfId="42">
      <alignment/>
      <protection/>
    </xf>
    <xf numFmtId="0" fontId="9" fillId="0" borderId="0" xfId="42" applyFont="1" applyAlignment="1">
      <alignment horizontal="left"/>
      <protection/>
    </xf>
    <xf numFmtId="0" fontId="10" fillId="0" borderId="0" xfId="42" applyFont="1" applyAlignment="1">
      <alignment horizontal="left"/>
      <protection/>
    </xf>
    <xf numFmtId="0" fontId="16" fillId="0" borderId="1" xfId="42" applyFont="1" applyBorder="1">
      <alignment/>
      <protection/>
    </xf>
    <xf numFmtId="0" fontId="1" fillId="0" borderId="2" xfId="42" applyBorder="1">
      <alignment/>
      <protection/>
    </xf>
    <xf numFmtId="0" fontId="1" fillId="0" borderId="3" xfId="42" applyBorder="1">
      <alignment/>
      <protection/>
    </xf>
    <xf numFmtId="0" fontId="10" fillId="0" borderId="0" xfId="42" applyFont="1">
      <alignment/>
      <protection/>
    </xf>
    <xf numFmtId="0" fontId="1" fillId="0" borderId="1" xfId="42" applyBorder="1">
      <alignment/>
      <protection/>
    </xf>
    <xf numFmtId="0" fontId="1" fillId="0" borderId="0" xfId="42" applyAlignment="1">
      <alignment/>
      <protection/>
    </xf>
    <xf numFmtId="0" fontId="1" fillId="0" borderId="0" xfId="42" applyFont="1" applyAlignment="1">
      <alignment horizontal="center"/>
      <protection/>
    </xf>
    <xf numFmtId="0" fontId="1" fillId="0" borderId="0" xfId="42" applyAlignment="1">
      <alignment horizontal="center"/>
      <protection/>
    </xf>
    <xf numFmtId="0" fontId="10" fillId="0" borderId="0" xfId="42" applyFont="1" applyAlignment="1">
      <alignment horizontal="center"/>
      <protection/>
    </xf>
    <xf numFmtId="0" fontId="14" fillId="0" borderId="0" xfId="42" applyFont="1" applyAlignment="1">
      <alignment/>
      <protection/>
    </xf>
    <xf numFmtId="0" fontId="14" fillId="0" borderId="0" xfId="42" applyFont="1">
      <alignment/>
      <protection/>
    </xf>
    <xf numFmtId="0" fontId="12" fillId="0" borderId="0" xfId="42" applyFont="1">
      <alignment/>
      <protection/>
    </xf>
    <xf numFmtId="0" fontId="11" fillId="0" borderId="0" xfId="42" applyFont="1">
      <alignment/>
      <protection/>
    </xf>
    <xf numFmtId="0" fontId="1" fillId="0" borderId="0" xfId="42" applyFont="1">
      <alignment/>
      <protection/>
    </xf>
    <xf numFmtId="1" fontId="1" fillId="0" borderId="0" xfId="42" applyNumberFormat="1" applyFont="1">
      <alignment/>
      <protection/>
    </xf>
    <xf numFmtId="184" fontId="26" fillId="0" borderId="0" xfId="42" applyNumberFormat="1" applyFont="1">
      <alignment/>
      <protection/>
    </xf>
    <xf numFmtId="1" fontId="1" fillId="0" borderId="0" xfId="42" applyNumberFormat="1">
      <alignment/>
      <protection/>
    </xf>
    <xf numFmtId="0" fontId="1" fillId="0" borderId="0" xfId="42" applyAlignment="1">
      <alignment horizontal="left"/>
      <protection/>
    </xf>
    <xf numFmtId="0" fontId="1" fillId="0" borderId="0" xfId="42" applyBorder="1">
      <alignment/>
      <protection/>
    </xf>
    <xf numFmtId="0" fontId="9" fillId="0" borderId="0" xfId="43" applyFont="1" applyAlignment="1">
      <alignment/>
      <protection/>
    </xf>
    <xf numFmtId="0" fontId="9" fillId="0" borderId="0" xfId="43" applyFont="1">
      <alignment/>
      <protection/>
    </xf>
    <xf numFmtId="0" fontId="1" fillId="0" borderId="0" xfId="43">
      <alignment/>
      <protection/>
    </xf>
    <xf numFmtId="0" fontId="9" fillId="0" borderId="0" xfId="43" applyFont="1" applyAlignment="1">
      <alignment horizontal="left"/>
      <protection/>
    </xf>
    <xf numFmtId="0" fontId="10" fillId="0" borderId="0" xfId="43" applyFont="1" applyAlignment="1">
      <alignment horizontal="left"/>
      <protection/>
    </xf>
    <xf numFmtId="0" fontId="1" fillId="0" borderId="1" xfId="43" applyBorder="1">
      <alignment/>
      <protection/>
    </xf>
    <xf numFmtId="0" fontId="1" fillId="0" borderId="2" xfId="43" applyBorder="1">
      <alignment/>
      <protection/>
    </xf>
    <xf numFmtId="0" fontId="1" fillId="0" borderId="3" xfId="43" applyBorder="1">
      <alignment/>
      <protection/>
    </xf>
    <xf numFmtId="0" fontId="10" fillId="0" borderId="0" xfId="43" applyFont="1">
      <alignment/>
      <protection/>
    </xf>
    <xf numFmtId="0" fontId="1" fillId="0" borderId="0" xfId="43" applyFont="1" applyAlignment="1">
      <alignment horizontal="center"/>
      <protection/>
    </xf>
    <xf numFmtId="0" fontId="1" fillId="0" borderId="0" xfId="43" applyAlignment="1">
      <alignment horizontal="center"/>
      <protection/>
    </xf>
    <xf numFmtId="0" fontId="10" fillId="0" borderId="0" xfId="43" applyFont="1" applyAlignment="1">
      <alignment horizontal="center"/>
      <protection/>
    </xf>
    <xf numFmtId="0" fontId="1" fillId="0" borderId="0" xfId="43" applyFont="1" applyAlignment="1">
      <alignment/>
      <protection/>
    </xf>
    <xf numFmtId="0" fontId="14" fillId="0" borderId="0" xfId="43" applyFont="1">
      <alignment/>
      <protection/>
    </xf>
    <xf numFmtId="0" fontId="12" fillId="0" borderId="0" xfId="43" applyFont="1">
      <alignment/>
      <protection/>
    </xf>
    <xf numFmtId="0" fontId="11" fillId="0" borderId="0" xfId="43" applyFont="1">
      <alignment/>
      <protection/>
    </xf>
    <xf numFmtId="6" fontId="1" fillId="0" borderId="0" xfId="43" applyNumberFormat="1">
      <alignment/>
      <protection/>
    </xf>
    <xf numFmtId="3" fontId="1" fillId="0" borderId="0" xfId="43" applyNumberFormat="1">
      <alignment/>
      <protection/>
    </xf>
    <xf numFmtId="3" fontId="1" fillId="0" borderId="0" xfId="43" applyNumberFormat="1" applyFont="1" applyBorder="1" applyAlignment="1">
      <alignment horizontal="right" wrapText="1"/>
      <protection/>
    </xf>
    <xf numFmtId="0" fontId="1" fillId="0" borderId="0" xfId="43" applyFont="1" applyBorder="1" applyAlignment="1">
      <alignment horizontal="left" wrapText="1"/>
      <protection/>
    </xf>
    <xf numFmtId="3" fontId="1" fillId="0" borderId="0" xfId="43" applyNumberFormat="1" applyFont="1" applyAlignment="1">
      <alignment/>
      <protection/>
    </xf>
    <xf numFmtId="2" fontId="1" fillId="0" borderId="0" xfId="43" applyNumberFormat="1" applyAlignment="1">
      <alignment/>
      <protection/>
    </xf>
    <xf numFmtId="4" fontId="1" fillId="0" borderId="0" xfId="43" applyNumberFormat="1">
      <alignment/>
      <protection/>
    </xf>
    <xf numFmtId="0" fontId="1" fillId="0" borderId="0" xfId="43" applyAlignment="1">
      <alignment horizontal="left"/>
      <protection/>
    </xf>
    <xf numFmtId="3" fontId="1" fillId="0" borderId="0" xfId="43" applyNumberFormat="1" applyFont="1" applyFill="1">
      <alignment/>
      <protection/>
    </xf>
    <xf numFmtId="0" fontId="1" fillId="0" borderId="0" xfId="43" applyFont="1" applyFill="1" applyAlignment="1">
      <alignment horizontal="right"/>
      <protection/>
    </xf>
    <xf numFmtId="3" fontId="1" fillId="0" borderId="0" xfId="43" applyNumberFormat="1" applyFont="1" applyFill="1" applyAlignment="1">
      <alignment horizontal="right"/>
      <protection/>
    </xf>
    <xf numFmtId="0" fontId="1" fillId="0" borderId="0" xfId="43" applyFont="1" applyFill="1">
      <alignment/>
      <protection/>
    </xf>
    <xf numFmtId="0" fontId="1" fillId="0" borderId="0" xfId="43" applyBorder="1">
      <alignment/>
      <protection/>
    </xf>
    <xf numFmtId="0" fontId="4" fillId="0" borderId="0" xfId="44" applyFont="1" applyBorder="1" applyAlignment="1" applyProtection="1">
      <alignment horizontal="left"/>
      <protection locked="0"/>
    </xf>
    <xf numFmtId="0" fontId="6" fillId="0" borderId="0" xfId="44" applyFont="1" applyAlignment="1" applyProtection="1">
      <alignment horizontal="left"/>
      <protection locked="0"/>
    </xf>
    <xf numFmtId="0" fontId="6" fillId="0" borderId="0" xfId="44" applyFont="1" applyProtection="1">
      <alignment/>
      <protection locked="0"/>
    </xf>
    <xf numFmtId="0" fontId="5" fillId="0" borderId="16" xfId="44" applyFont="1" applyFill="1" applyBorder="1" applyProtection="1">
      <alignment/>
      <protection locked="0"/>
    </xf>
    <xf numFmtId="165" fontId="6" fillId="0" borderId="17" xfId="44" applyNumberFormat="1" applyFont="1" applyBorder="1" applyAlignment="1" applyProtection="1">
      <alignment horizontal="center"/>
      <protection locked="0"/>
    </xf>
    <xf numFmtId="165" fontId="6" fillId="0" borderId="18" xfId="44" applyNumberFormat="1" applyFont="1" applyBorder="1" applyAlignment="1" applyProtection="1">
      <alignment horizontal="center"/>
      <protection locked="0"/>
    </xf>
    <xf numFmtId="165" fontId="6" fillId="0" borderId="16" xfId="44" applyNumberFormat="1" applyFont="1" applyBorder="1" applyAlignment="1" applyProtection="1">
      <alignment horizontal="center"/>
      <protection locked="0"/>
    </xf>
    <xf numFmtId="165" fontId="6" fillId="0" borderId="19" xfId="44" applyNumberFormat="1" applyFont="1" applyBorder="1" applyAlignment="1" applyProtection="1">
      <alignment horizontal="center"/>
      <protection locked="0"/>
    </xf>
    <xf numFmtId="0" fontId="7" fillId="0" borderId="11" xfId="44" applyFont="1" applyBorder="1" applyProtection="1">
      <alignment/>
      <protection locked="0"/>
    </xf>
    <xf numFmtId="0" fontId="8" fillId="0" borderId="20" xfId="44" applyFont="1" applyBorder="1" applyProtection="1">
      <alignment/>
      <protection locked="0"/>
    </xf>
    <xf numFmtId="40" fontId="6" fillId="0" borderId="0" xfId="44" applyNumberFormat="1" applyFont="1" applyProtection="1">
      <alignment/>
      <protection locked="0"/>
    </xf>
    <xf numFmtId="6" fontId="6" fillId="0" borderId="0" xfId="44" applyNumberFormat="1" applyFont="1" applyProtection="1">
      <alignment/>
      <protection locked="0"/>
    </xf>
    <xf numFmtId="190" fontId="6" fillId="0" borderId="0" xfId="44" applyNumberFormat="1" applyFont="1" applyAlignment="1" applyProtection="1">
      <alignment horizontal="right"/>
      <protection locked="0"/>
    </xf>
    <xf numFmtId="191" fontId="6" fillId="0" borderId="0" xfId="44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44" applyFont="1" applyAlignment="1" applyProtection="1">
      <alignment horizontal="right"/>
      <protection locked="0"/>
    </xf>
    <xf numFmtId="0" fontId="6" fillId="0" borderId="0" xfId="44" applyFont="1" applyAlignment="1" applyProtection="1">
      <alignment horizontal="center"/>
      <protection locked="0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6" fillId="2" borderId="21" xfId="44" applyFont="1" applyFill="1" applyBorder="1" applyAlignment="1" applyProtection="1">
      <alignment horizontal="center" wrapText="1"/>
      <protection locked="0"/>
    </xf>
    <xf numFmtId="0" fontId="7" fillId="2" borderId="21" xfId="44" applyFont="1" applyFill="1" applyBorder="1" applyAlignment="1" applyProtection="1">
      <alignment horizontal="center" wrapText="1"/>
      <protection locked="0"/>
    </xf>
    <xf numFmtId="0" fontId="6" fillId="2" borderId="22" xfId="44" applyFont="1" applyFill="1" applyBorder="1" applyAlignment="1" applyProtection="1">
      <alignment horizontal="center" wrapText="1"/>
      <protection locked="0"/>
    </xf>
    <xf numFmtId="0" fontId="6" fillId="2" borderId="23" xfId="44" applyFont="1" applyFill="1" applyBorder="1" applyAlignment="1" applyProtection="1">
      <alignment horizontal="center" wrapText="1"/>
      <protection locked="0"/>
    </xf>
    <xf numFmtId="0" fontId="6" fillId="2" borderId="24" xfId="44" applyFont="1" applyFill="1" applyBorder="1" applyAlignment="1" applyProtection="1">
      <alignment horizontal="center" wrapText="1"/>
      <protection locked="0"/>
    </xf>
    <xf numFmtId="0" fontId="6" fillId="2" borderId="25" xfId="44" applyFont="1" applyFill="1" applyBorder="1" applyProtection="1">
      <alignment/>
      <protection locked="0"/>
    </xf>
    <xf numFmtId="0" fontId="7" fillId="0" borderId="26" xfId="44" applyFont="1" applyBorder="1" applyAlignment="1" applyProtection="1">
      <alignment horizontal="center" vertical="center" wrapText="1"/>
      <protection locked="0"/>
    </xf>
    <xf numFmtId="0" fontId="6" fillId="0" borderId="26" xfId="44" applyFont="1" applyBorder="1" applyAlignment="1" applyProtection="1">
      <alignment horizontal="left"/>
      <protection locked="0"/>
    </xf>
    <xf numFmtId="176" fontId="1" fillId="0" borderId="0" xfId="32" applyNumberForma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27" fillId="0" borderId="0" xfId="28" applyNumberFormat="1" applyFont="1">
      <alignment/>
      <protection/>
    </xf>
    <xf numFmtId="3" fontId="1" fillId="0" borderId="0" xfId="28" applyNumberFormat="1" applyFont="1" applyAlignment="1">
      <alignment/>
      <protection/>
    </xf>
    <xf numFmtId="6" fontId="16" fillId="0" borderId="0" xfId="28" applyNumberFormat="1" applyFont="1">
      <alignment/>
      <protection/>
    </xf>
    <xf numFmtId="0" fontId="5" fillId="0" borderId="0" xfId="0" applyFont="1" applyAlignment="1">
      <alignment horizontal="center"/>
    </xf>
    <xf numFmtId="176" fontId="27" fillId="0" borderId="0" xfId="32" applyNumberFormat="1" applyFont="1">
      <alignment/>
      <protection/>
    </xf>
    <xf numFmtId="176" fontId="28" fillId="0" borderId="0" xfId="32" applyNumberFormat="1" applyFont="1">
      <alignment/>
      <protection/>
    </xf>
    <xf numFmtId="176" fontId="28" fillId="0" borderId="0" xfId="17" applyNumberFormat="1" applyFont="1" applyAlignment="1">
      <alignment/>
    </xf>
    <xf numFmtId="178" fontId="29" fillId="0" borderId="0" xfId="32" applyNumberFormat="1" applyFont="1">
      <alignment/>
      <protection/>
    </xf>
    <xf numFmtId="3" fontId="28" fillId="0" borderId="0" xfId="32" applyNumberFormat="1" applyFont="1">
      <alignment/>
      <protection/>
    </xf>
    <xf numFmtId="3" fontId="27" fillId="0" borderId="0" xfId="25" applyNumberFormat="1" applyFont="1">
      <alignment/>
      <protection/>
    </xf>
    <xf numFmtId="3" fontId="27" fillId="0" borderId="0" xfId="35" applyNumberFormat="1" applyFont="1">
      <alignment/>
      <protection/>
    </xf>
    <xf numFmtId="3" fontId="29" fillId="0" borderId="0" xfId="36" applyNumberFormat="1" applyFont="1">
      <alignment/>
      <protection/>
    </xf>
    <xf numFmtId="3" fontId="27" fillId="0" borderId="0" xfId="36" applyNumberFormat="1" applyFont="1">
      <alignment/>
      <protection/>
    </xf>
    <xf numFmtId="0" fontId="27" fillId="0" borderId="0" xfId="36" applyFont="1">
      <alignment/>
      <protection/>
    </xf>
    <xf numFmtId="3" fontId="27" fillId="0" borderId="0" xfId="37" applyNumberFormat="1" applyFont="1">
      <alignment/>
      <protection/>
    </xf>
    <xf numFmtId="0" fontId="27" fillId="0" borderId="0" xfId="37" applyFont="1">
      <alignment/>
      <protection/>
    </xf>
    <xf numFmtId="178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0" fontId="27" fillId="0" borderId="0" xfId="40" applyFont="1">
      <alignment/>
      <protection/>
    </xf>
    <xf numFmtId="0" fontId="27" fillId="0" borderId="0" xfId="42" applyFont="1">
      <alignment/>
      <protection/>
    </xf>
    <xf numFmtId="0" fontId="32" fillId="0" borderId="0" xfId="0" applyFont="1" applyAlignment="1">
      <alignment/>
    </xf>
    <xf numFmtId="0" fontId="4" fillId="0" borderId="1" xfId="44" applyFont="1" applyBorder="1" applyAlignment="1" applyProtection="1">
      <alignment horizontal="center"/>
      <protection locked="0"/>
    </xf>
    <xf numFmtId="200" fontId="33" fillId="0" borderId="0" xfId="44" applyNumberFormat="1" applyFont="1" applyAlignment="1" applyProtection="1">
      <alignment horizontal="right"/>
      <protection locked="0"/>
    </xf>
    <xf numFmtId="200" fontId="33" fillId="0" borderId="0" xfId="44" applyNumberFormat="1" applyFont="1" applyAlignment="1" applyProtection="1">
      <alignment horizontal="right"/>
      <protection/>
    </xf>
    <xf numFmtId="0" fontId="33" fillId="0" borderId="0" xfId="44" applyNumberFormat="1" applyFont="1" applyAlignment="1" applyProtection="1">
      <alignment horizontal="right"/>
      <protection locked="0"/>
    </xf>
    <xf numFmtId="200" fontId="33" fillId="0" borderId="13" xfId="44" applyNumberFormat="1" applyFont="1" applyBorder="1" applyAlignment="1" applyProtection="1">
      <alignment horizontal="right"/>
      <protection locked="0"/>
    </xf>
    <xf numFmtId="200" fontId="33" fillId="0" borderId="13" xfId="44" applyNumberFormat="1" applyFont="1" applyBorder="1" applyAlignment="1" applyProtection="1">
      <alignment horizontal="right"/>
      <protection/>
    </xf>
    <xf numFmtId="198" fontId="33" fillId="0" borderId="0" xfId="44" applyNumberFormat="1" applyFont="1" applyAlignment="1" applyProtection="1">
      <alignment horizontal="right"/>
      <protection locked="0"/>
    </xf>
    <xf numFmtId="199" fontId="33" fillId="0" borderId="0" xfId="44" applyNumberFormat="1" applyFont="1" applyAlignment="1" applyProtection="1">
      <alignment horizontal="right"/>
      <protection/>
    </xf>
    <xf numFmtId="199" fontId="33" fillId="0" borderId="0" xfId="44" applyNumberFormat="1" applyFont="1" applyAlignment="1" applyProtection="1">
      <alignment horizontal="right"/>
      <protection locked="0"/>
    </xf>
    <xf numFmtId="200" fontId="33" fillId="0" borderId="0" xfId="44" applyNumberFormat="1" applyFont="1" applyAlignment="1" applyProtection="1">
      <alignment horizontal="right"/>
      <protection locked="0"/>
    </xf>
    <xf numFmtId="200" fontId="33" fillId="0" borderId="0" xfId="44" applyNumberFormat="1" applyFont="1" applyAlignment="1" applyProtection="1">
      <alignment horizontal="right"/>
      <protection/>
    </xf>
    <xf numFmtId="198" fontId="33" fillId="0" borderId="0" xfId="44" applyNumberFormat="1" applyFont="1" applyAlignment="1" applyProtection="1">
      <alignment horizontal="right"/>
      <protection/>
    </xf>
    <xf numFmtId="198" fontId="33" fillId="0" borderId="0" xfId="0" applyNumberFormat="1" applyFont="1" applyAlignment="1" applyProtection="1">
      <alignment horizontal="right"/>
      <protection locked="0"/>
    </xf>
    <xf numFmtId="198" fontId="34" fillId="0" borderId="0" xfId="44" applyNumberFormat="1" applyFont="1" applyAlignment="1" applyProtection="1">
      <alignment horizontal="right"/>
      <protection/>
    </xf>
    <xf numFmtId="200" fontId="34" fillId="0" borderId="0" xfId="44" applyNumberFormat="1" applyFont="1" applyAlignment="1" applyProtection="1">
      <alignment horizontal="right"/>
      <protection/>
    </xf>
    <xf numFmtId="198" fontId="35" fillId="0" borderId="0" xfId="44" applyNumberFormat="1" applyFont="1" applyAlignment="1" applyProtection="1">
      <alignment horizontal="right"/>
      <protection locked="0"/>
    </xf>
    <xf numFmtId="198" fontId="33" fillId="0" borderId="14" xfId="44" applyNumberFormat="1" applyFont="1" applyBorder="1" applyAlignment="1" applyProtection="1">
      <alignment horizontal="right"/>
      <protection locked="0"/>
    </xf>
    <xf numFmtId="199" fontId="33" fillId="0" borderId="13" xfId="44" applyNumberFormat="1" applyFont="1" applyBorder="1" applyAlignment="1" applyProtection="1">
      <alignment horizontal="right"/>
      <protection/>
    </xf>
    <xf numFmtId="199" fontId="33" fillId="0" borderId="13" xfId="44" applyNumberFormat="1" applyFont="1" applyBorder="1" applyAlignment="1" applyProtection="1">
      <alignment horizontal="right"/>
      <protection locked="0"/>
    </xf>
    <xf numFmtId="200" fontId="33" fillId="0" borderId="13" xfId="44" applyNumberFormat="1" applyFont="1" applyBorder="1" applyAlignment="1" applyProtection="1">
      <alignment horizontal="right"/>
      <protection locked="0"/>
    </xf>
    <xf numFmtId="200" fontId="33" fillId="0" borderId="13" xfId="44" applyNumberFormat="1" applyFont="1" applyBorder="1" applyAlignment="1" applyProtection="1">
      <alignment horizontal="right"/>
      <protection/>
    </xf>
    <xf numFmtId="198" fontId="33" fillId="0" borderId="13" xfId="44" applyNumberFormat="1" applyFont="1" applyBorder="1" applyAlignment="1" applyProtection="1">
      <alignment horizontal="right"/>
      <protection/>
    </xf>
    <xf numFmtId="198" fontId="33" fillId="0" borderId="13" xfId="44" applyNumberFormat="1" applyFont="1" applyBorder="1" applyAlignment="1" applyProtection="1">
      <alignment horizontal="right"/>
      <protection locked="0"/>
    </xf>
    <xf numFmtId="0" fontId="7" fillId="2" borderId="21" xfId="44" applyFont="1" applyFill="1" applyBorder="1" applyAlignment="1" applyProtection="1">
      <alignment horizontal="center" wrapText="1"/>
      <protection locked="0"/>
    </xf>
    <xf numFmtId="0" fontId="6" fillId="2" borderId="21" xfId="44" applyFont="1" applyFill="1" applyBorder="1" applyAlignment="1" applyProtection="1">
      <alignment horizontal="center" wrapText="1"/>
      <protection locked="0"/>
    </xf>
    <xf numFmtId="0" fontId="5" fillId="0" borderId="1" xfId="44" applyFont="1" applyBorder="1" applyAlignment="1" applyProtection="1">
      <alignment horizontal="center" vertical="center"/>
      <protection locked="0"/>
    </xf>
    <xf numFmtId="0" fontId="14" fillId="0" borderId="0" xfId="24" applyFont="1" applyAlignment="1">
      <alignment/>
      <protection/>
    </xf>
    <xf numFmtId="198" fontId="33" fillId="0" borderId="0" xfId="44" applyNumberFormat="1" applyFont="1" applyFill="1" applyAlignment="1" applyProtection="1">
      <alignment horizontal="right"/>
      <protection/>
    </xf>
    <xf numFmtId="0" fontId="36" fillId="0" borderId="3" xfId="0" applyFont="1" applyBorder="1" applyAlignment="1">
      <alignment horizontal="center" vertical="center"/>
    </xf>
    <xf numFmtId="0" fontId="10" fillId="0" borderId="0" xfId="22" applyFont="1" applyAlignment="1">
      <alignment/>
      <protection/>
    </xf>
    <xf numFmtId="0" fontId="1" fillId="0" borderId="0" xfId="22" applyFont="1" applyAlignment="1">
      <alignment/>
      <protection/>
    </xf>
    <xf numFmtId="0" fontId="1" fillId="0" borderId="0" xfId="22" applyAlignment="1">
      <alignment/>
      <protection/>
    </xf>
    <xf numFmtId="0" fontId="14" fillId="0" borderId="0" xfId="22" applyFont="1" applyAlignment="1">
      <alignment/>
      <protection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4" fillId="0" borderId="1" xfId="44" applyFont="1" applyBorder="1" applyAlignment="1" applyProtection="1">
      <alignment horizontal="center" vertical="center"/>
      <protection locked="0"/>
    </xf>
    <xf numFmtId="0" fontId="4" fillId="0" borderId="2" xfId="44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8" fillId="0" borderId="1" xfId="44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>
      <alignment horizontal="center" vertical="center"/>
    </xf>
    <xf numFmtId="0" fontId="5" fillId="0" borderId="1" xfId="44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44" applyFont="1" applyBorder="1" applyAlignment="1" applyProtection="1">
      <alignment horizontal="center" vertical="center"/>
      <protection locked="0"/>
    </xf>
    <xf numFmtId="0" fontId="7" fillId="0" borderId="2" xfId="44" applyFont="1" applyBorder="1" applyAlignment="1" applyProtection="1">
      <alignment horizontal="center" vertical="center"/>
      <protection locked="0"/>
    </xf>
    <xf numFmtId="0" fontId="7" fillId="0" borderId="3" xfId="44" applyFont="1" applyBorder="1" applyAlignment="1" applyProtection="1">
      <alignment horizontal="center" vertical="center"/>
      <protection locked="0"/>
    </xf>
    <xf numFmtId="0" fontId="5" fillId="0" borderId="2" xfId="44" applyFont="1" applyBorder="1" applyAlignment="1" applyProtection="1">
      <alignment horizontal="center" vertical="center"/>
      <protection locked="0"/>
    </xf>
    <xf numFmtId="0" fontId="5" fillId="0" borderId="3" xfId="44" applyFont="1" applyBorder="1" applyAlignment="1" applyProtection="1">
      <alignment horizontal="center" vertical="center"/>
      <protection locked="0"/>
    </xf>
    <xf numFmtId="0" fontId="7" fillId="0" borderId="1" xfId="44" applyNumberFormat="1" applyFont="1" applyBorder="1" applyAlignment="1" applyProtection="1">
      <alignment horizontal="center" vertical="center"/>
      <protection locked="0"/>
    </xf>
    <xf numFmtId="0" fontId="4" fillId="0" borderId="2" xfId="44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44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center" vertical="center"/>
    </xf>
    <xf numFmtId="0" fontId="1" fillId="0" borderId="0" xfId="24" applyAlignment="1">
      <alignment/>
      <protection/>
    </xf>
    <xf numFmtId="0" fontId="10" fillId="0" borderId="0" xfId="24" applyFont="1" applyAlignment="1">
      <alignment/>
      <protection/>
    </xf>
    <xf numFmtId="0" fontId="14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0" fillId="0" borderId="0" xfId="23" applyFont="1" applyAlignment="1">
      <alignment/>
      <protection/>
    </xf>
    <xf numFmtId="0" fontId="17" fillId="0" borderId="0" xfId="26" applyFont="1" applyAlignment="1">
      <alignment/>
      <protection/>
    </xf>
    <xf numFmtId="0" fontId="1" fillId="0" borderId="0" xfId="26" applyAlignment="1">
      <alignment/>
      <protection/>
    </xf>
    <xf numFmtId="0" fontId="14" fillId="0" borderId="0" xfId="26" applyFont="1" applyAlignment="1">
      <alignment/>
      <protection/>
    </xf>
    <xf numFmtId="0" fontId="19" fillId="0" borderId="0" xfId="26" applyFont="1" applyAlignment="1">
      <alignment/>
      <protection/>
    </xf>
    <xf numFmtId="0" fontId="18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0" fillId="0" borderId="0" xfId="27" applyFont="1" applyAlignment="1">
      <alignment/>
      <protection/>
    </xf>
    <xf numFmtId="0" fontId="1" fillId="0" borderId="0" xfId="27" applyAlignment="1">
      <alignment/>
      <protection/>
    </xf>
    <xf numFmtId="0" fontId="14" fillId="0" borderId="0" xfId="27" applyFont="1" applyAlignment="1">
      <alignment/>
      <protection/>
    </xf>
    <xf numFmtId="0" fontId="16" fillId="0" borderId="1" xfId="28" applyFont="1" applyBorder="1" applyAlignment="1">
      <alignment horizontal="left"/>
      <protection/>
    </xf>
    <xf numFmtId="0" fontId="16" fillId="0" borderId="2" xfId="28" applyFont="1" applyBorder="1" applyAlignment="1">
      <alignment horizontal="left"/>
      <protection/>
    </xf>
    <xf numFmtId="0" fontId="16" fillId="0" borderId="3" xfId="28" applyFont="1" applyBorder="1" applyAlignment="1">
      <alignment horizontal="left"/>
      <protection/>
    </xf>
    <xf numFmtId="0" fontId="1" fillId="0" borderId="1" xfId="28" applyBorder="1" applyAlignment="1">
      <alignment horizontal="left"/>
      <protection/>
    </xf>
    <xf numFmtId="0" fontId="1" fillId="0" borderId="3" xfId="28" applyBorder="1" applyAlignment="1">
      <alignment horizontal="left"/>
      <protection/>
    </xf>
    <xf numFmtId="0" fontId="10" fillId="0" borderId="0" xfId="28" applyFont="1" applyAlignment="1">
      <alignment/>
      <protection/>
    </xf>
    <xf numFmtId="0" fontId="1" fillId="0" borderId="0" xfId="28" applyAlignment="1">
      <alignment/>
      <protection/>
    </xf>
    <xf numFmtId="0" fontId="3" fillId="0" borderId="1" xfId="20" applyBorder="1" applyAlignment="1">
      <alignment horizontal="left"/>
    </xf>
    <xf numFmtId="0" fontId="1" fillId="0" borderId="2" xfId="28" applyBorder="1" applyAlignment="1">
      <alignment horizontal="left"/>
      <protection/>
    </xf>
    <xf numFmtId="0" fontId="14" fillId="0" borderId="0" xfId="28" applyFont="1" applyAlignment="1">
      <alignment/>
      <protection/>
    </xf>
    <xf numFmtId="0" fontId="10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4" fillId="0" borderId="0" xfId="29" applyFont="1" applyAlignment="1">
      <alignment/>
      <protection/>
    </xf>
    <xf numFmtId="0" fontId="14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0" fillId="0" borderId="0" xfId="30" applyFont="1" applyAlignment="1">
      <alignment/>
      <protection/>
    </xf>
    <xf numFmtId="0" fontId="10" fillId="0" borderId="0" xfId="32" applyFont="1" applyAlignment="1">
      <alignment/>
      <protection/>
    </xf>
    <xf numFmtId="0" fontId="1" fillId="0" borderId="0" xfId="32" applyAlignment="1">
      <alignment/>
      <protection/>
    </xf>
    <xf numFmtId="0" fontId="14" fillId="0" borderId="0" xfId="32" applyFont="1" applyAlignment="1">
      <alignment/>
      <protection/>
    </xf>
    <xf numFmtId="0" fontId="10" fillId="0" borderId="0" xfId="31" applyFont="1" applyAlignment="1">
      <alignment/>
      <protection/>
    </xf>
    <xf numFmtId="0" fontId="1" fillId="0" borderId="0" xfId="31" applyAlignment="1">
      <alignment/>
      <protection/>
    </xf>
    <xf numFmtId="0" fontId="14" fillId="0" borderId="0" xfId="31" applyFont="1" applyAlignment="1">
      <alignment/>
      <protection/>
    </xf>
    <xf numFmtId="0" fontId="14" fillId="0" borderId="0" xfId="31" applyFont="1" applyAlignment="1">
      <alignment horizontal="left"/>
      <protection/>
    </xf>
    <xf numFmtId="0" fontId="1" fillId="0" borderId="0" xfId="31" applyFont="1" applyAlignment="1">
      <alignment horizontal="left"/>
      <protection/>
    </xf>
    <xf numFmtId="0" fontId="1" fillId="0" borderId="0" xfId="31" applyFont="1" applyAlignment="1">
      <alignment/>
      <protection/>
    </xf>
    <xf numFmtId="0" fontId="14" fillId="0" borderId="0" xfId="25" applyFont="1" applyAlignment="1">
      <alignment/>
      <protection/>
    </xf>
    <xf numFmtId="0" fontId="1" fillId="0" borderId="0" xfId="25" applyAlignment="1">
      <alignment/>
      <protection/>
    </xf>
    <xf numFmtId="0" fontId="10" fillId="0" borderId="0" xfId="25" applyFont="1" applyAlignment="1">
      <alignment/>
      <protection/>
    </xf>
    <xf numFmtId="0" fontId="10" fillId="0" borderId="0" xfId="33" applyFont="1" applyAlignment="1">
      <alignment/>
      <protection/>
    </xf>
    <xf numFmtId="0" fontId="1" fillId="0" borderId="0" xfId="33" applyAlignment="1">
      <alignment/>
      <protection/>
    </xf>
    <xf numFmtId="0" fontId="14" fillId="0" borderId="0" xfId="33" applyFont="1" applyAlignment="1">
      <alignment/>
      <protection/>
    </xf>
    <xf numFmtId="0" fontId="14" fillId="0" borderId="0" xfId="34" applyFont="1" applyAlignment="1">
      <alignment/>
      <protection/>
    </xf>
    <xf numFmtId="0" fontId="1" fillId="0" borderId="0" xfId="34" applyAlignment="1">
      <alignment/>
      <protection/>
    </xf>
    <xf numFmtId="0" fontId="10" fillId="0" borderId="0" xfId="34" applyFont="1" applyAlignment="1">
      <alignment/>
      <protection/>
    </xf>
    <xf numFmtId="0" fontId="10" fillId="0" borderId="0" xfId="35" applyFont="1" applyAlignment="1">
      <alignment/>
      <protection/>
    </xf>
    <xf numFmtId="0" fontId="1" fillId="0" borderId="0" xfId="35" applyAlignment="1">
      <alignment/>
      <protection/>
    </xf>
    <xf numFmtId="0" fontId="14" fillId="0" borderId="0" xfId="35" applyFont="1" applyAlignment="1">
      <alignment/>
      <protection/>
    </xf>
    <xf numFmtId="0" fontId="14" fillId="0" borderId="0" xfId="36" applyFont="1" applyAlignment="1">
      <alignment/>
      <protection/>
    </xf>
    <xf numFmtId="0" fontId="1" fillId="0" borderId="0" xfId="36" applyAlignment="1">
      <alignment/>
      <protection/>
    </xf>
    <xf numFmtId="0" fontId="10" fillId="0" borderId="0" xfId="36" applyFont="1" applyAlignment="1">
      <alignment/>
      <protection/>
    </xf>
    <xf numFmtId="0" fontId="14" fillId="0" borderId="0" xfId="37" applyFont="1" applyAlignment="1">
      <alignment/>
      <protection/>
    </xf>
    <xf numFmtId="0" fontId="1" fillId="0" borderId="0" xfId="37" applyAlignment="1">
      <alignment/>
      <protection/>
    </xf>
    <xf numFmtId="0" fontId="10" fillId="0" borderId="0" xfId="37" applyFont="1" applyAlignment="1">
      <alignment/>
      <protection/>
    </xf>
    <xf numFmtId="0" fontId="14" fillId="0" borderId="9" xfId="38" applyFont="1" applyBorder="1" applyAlignment="1">
      <alignment horizontal="center"/>
      <protection/>
    </xf>
    <xf numFmtId="0" fontId="14" fillId="0" borderId="10" xfId="38" applyFont="1" applyBorder="1" applyAlignment="1">
      <alignment horizontal="center"/>
      <protection/>
    </xf>
    <xf numFmtId="0" fontId="14" fillId="0" borderId="0" xfId="39" applyFont="1" applyAlignment="1">
      <alignment/>
      <protection/>
    </xf>
    <xf numFmtId="0" fontId="1" fillId="0" borderId="0" xfId="39" applyAlignment="1">
      <alignment/>
      <protection/>
    </xf>
    <xf numFmtId="0" fontId="10" fillId="0" borderId="0" xfId="39" applyFont="1" applyAlignment="1">
      <alignment/>
      <protection/>
    </xf>
    <xf numFmtId="0" fontId="10" fillId="0" borderId="0" xfId="40" applyFont="1" applyAlignment="1">
      <alignment/>
      <protection/>
    </xf>
    <xf numFmtId="0" fontId="1" fillId="0" borderId="0" xfId="40" applyAlignment="1">
      <alignment/>
      <protection/>
    </xf>
    <xf numFmtId="0" fontId="14" fillId="0" borderId="0" xfId="40" applyFont="1" applyAlignment="1">
      <alignment/>
      <protection/>
    </xf>
    <xf numFmtId="0" fontId="10" fillId="0" borderId="0" xfId="41" applyFont="1" applyAlignment="1">
      <alignment/>
      <protection/>
    </xf>
    <xf numFmtId="0" fontId="1" fillId="0" borderId="0" xfId="41" applyAlignment="1">
      <alignment/>
      <protection/>
    </xf>
    <xf numFmtId="0" fontId="14" fillId="0" borderId="0" xfId="41" applyFont="1" applyAlignment="1">
      <alignment/>
      <protection/>
    </xf>
    <xf numFmtId="0" fontId="14" fillId="0" borderId="0" xfId="42" applyFont="1" applyAlignment="1">
      <alignment/>
      <protection/>
    </xf>
    <xf numFmtId="0" fontId="1" fillId="0" borderId="0" xfId="42" applyAlignment="1">
      <alignment/>
      <protection/>
    </xf>
    <xf numFmtId="0" fontId="10" fillId="0" borderId="0" xfId="42" applyFont="1" applyAlignment="1">
      <alignment/>
      <protection/>
    </xf>
    <xf numFmtId="0" fontId="14" fillId="0" borderId="0" xfId="43" applyFont="1" applyAlignment="1">
      <alignment/>
      <protection/>
    </xf>
    <xf numFmtId="0" fontId="1" fillId="0" borderId="0" xfId="43" applyAlignment="1">
      <alignment/>
      <protection/>
    </xf>
    <xf numFmtId="0" fontId="10" fillId="0" borderId="0" xfId="43" applyFont="1" applyAlignment="1">
      <alignment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03_SF" xfId="21"/>
    <cellStyle name="Normal_03_BAK" xfId="22"/>
    <cellStyle name="Normal_03_CHI" xfId="23"/>
    <cellStyle name="Normal_03_CI" xfId="24"/>
    <cellStyle name="Normal_03_CMA" xfId="25"/>
    <cellStyle name="Normal_03_DH" xfId="26"/>
    <cellStyle name="Normal_03_FRE" xfId="27"/>
    <cellStyle name="Normal_03_FUL" xfId="28"/>
    <cellStyle name="Normal_03_HAY" xfId="29"/>
    <cellStyle name="Normal_03_HUM" xfId="30"/>
    <cellStyle name="Normal_03_LA" xfId="31"/>
    <cellStyle name="Normal_03_LB" xfId="32"/>
    <cellStyle name="Normal_03_MB" xfId="33"/>
    <cellStyle name="Normal_03_NOR" xfId="34"/>
    <cellStyle name="Normal_03_POM" xfId="35"/>
    <cellStyle name="Normal_03_SAC" xfId="36"/>
    <cellStyle name="Normal_03_SB" xfId="37"/>
    <cellStyle name="Normal_03_SD" xfId="38"/>
    <cellStyle name="Normal_03_SJ" xfId="39"/>
    <cellStyle name="Normal_03_SLO" xfId="40"/>
    <cellStyle name="Normal_03_SM" xfId="41"/>
    <cellStyle name="Normal_03_SON" xfId="42"/>
    <cellStyle name="Normal_03_STA" xfId="43"/>
    <cellStyle name="Normal_GS-LibStats_99-00allCAMPS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1</xdr:col>
      <xdr:colOff>19050</xdr:colOff>
      <xdr:row>2</xdr:row>
      <xdr:rowOff>1200150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219200" cy="1171575"/>
        </a:xfrm>
        <a:prstGeom prst="rect">
          <a:avLst/>
        </a:prstGeom>
        <a:solidFill>
          <a:srgbClr val="FFFFFF"/>
        </a:solidFill>
        <a:ln w="38100" cmpd="dbl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lw7001@humboldt.ed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tzke@csulb.ed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jtsuyuk@calstatela.ed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phillips@csum.ed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ill_robnett@csumb.ed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susan.parker@csun.ed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BSchleifer@csupomona.ed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ellenyoung@csus.ed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jralph@csusb.ed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Lavonne@sfsu.ed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Janice.Mao@sjsu.edu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lalamo@calpoly.edu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boyce@csusm.edu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mike.kiraly@sonoma.edu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lblakeley@csustan.edu" TargetMode="Externa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ontoya@csub.ed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.stratton@csuci.ed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dusenbury@csuchico.ed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edavis@csudh.ed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usanm@csufresno.ed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thomas@fullerton.ed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gianni@csuhayward.ed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4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600" customWidth="1"/>
    <col min="3" max="16384" width="9.140625" style="600" customWidth="1"/>
  </cols>
  <sheetData>
    <row r="2" ht="15.75">
      <c r="B2" s="622" t="s">
        <v>459</v>
      </c>
    </row>
    <row r="5" spans="2:3" ht="15.75">
      <c r="B5" s="601" t="s">
        <v>460</v>
      </c>
      <c r="C5" s="600" t="s">
        <v>461</v>
      </c>
    </row>
    <row r="7" spans="2:3" ht="15.75">
      <c r="B7" s="601" t="s">
        <v>462</v>
      </c>
      <c r="C7" s="600" t="s">
        <v>463</v>
      </c>
    </row>
    <row r="8" spans="2:3" ht="15.75">
      <c r="B8" s="605" t="s">
        <v>465</v>
      </c>
      <c r="C8" s="600" t="s">
        <v>464</v>
      </c>
    </row>
    <row r="10" spans="2:3" ht="15.75">
      <c r="B10" s="601" t="s">
        <v>466</v>
      </c>
      <c r="C10" s="600" t="s">
        <v>467</v>
      </c>
    </row>
    <row r="11" spans="2:3" ht="15.75">
      <c r="B11" s="605" t="s">
        <v>465</v>
      </c>
      <c r="C11" s="600" t="s">
        <v>464</v>
      </c>
    </row>
    <row r="13" spans="2:3" ht="15.75">
      <c r="B13" s="601" t="s">
        <v>468</v>
      </c>
      <c r="C13" s="600" t="s">
        <v>464</v>
      </c>
    </row>
    <row r="15" spans="2:3" ht="15.75">
      <c r="B15" s="601" t="s">
        <v>469</v>
      </c>
      <c r="C15" s="600" t="s">
        <v>464</v>
      </c>
    </row>
    <row r="17" spans="2:3" ht="15.75">
      <c r="B17" s="601" t="s">
        <v>471</v>
      </c>
      <c r="C17" s="600" t="s">
        <v>472</v>
      </c>
    </row>
    <row r="18" spans="2:3" ht="15.75">
      <c r="B18" s="605" t="s">
        <v>465</v>
      </c>
      <c r="C18" s="600" t="s">
        <v>464</v>
      </c>
    </row>
    <row r="20" spans="2:3" ht="15.75">
      <c r="B20" s="601" t="s">
        <v>473</v>
      </c>
      <c r="C20" s="600" t="s">
        <v>464</v>
      </c>
    </row>
    <row r="22" spans="2:3" ht="15.75">
      <c r="B22" s="601" t="s">
        <v>474</v>
      </c>
      <c r="C22" s="600" t="s">
        <v>464</v>
      </c>
    </row>
    <row r="24" spans="2:3" ht="15.75">
      <c r="B24" s="601" t="s">
        <v>475</v>
      </c>
      <c r="C24" s="600" t="s">
        <v>464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178" customWidth="1"/>
  </cols>
  <sheetData>
    <row r="1" spans="1:3" ht="18">
      <c r="A1" s="176" t="s">
        <v>170</v>
      </c>
      <c r="B1" s="177"/>
      <c r="C1" s="177"/>
    </row>
    <row r="2" spans="1:3" ht="18">
      <c r="A2" s="177" t="s">
        <v>171</v>
      </c>
      <c r="B2" s="177"/>
      <c r="C2" s="177"/>
    </row>
    <row r="3" spans="1:3" ht="18">
      <c r="A3" s="179" t="s">
        <v>344</v>
      </c>
      <c r="B3" s="177"/>
      <c r="C3" s="177" t="s">
        <v>345</v>
      </c>
    </row>
    <row r="5" spans="1:5" ht="12.75">
      <c r="A5" s="180" t="s">
        <v>172</v>
      </c>
      <c r="B5" s="181" t="s">
        <v>144</v>
      </c>
      <c r="C5" s="182"/>
      <c r="D5" s="182"/>
      <c r="E5" s="183"/>
    </row>
    <row r="7" spans="1:5" ht="12.75">
      <c r="A7" s="184" t="s">
        <v>173</v>
      </c>
      <c r="C7" s="185" t="s">
        <v>236</v>
      </c>
      <c r="D7" s="182"/>
      <c r="E7" s="183"/>
    </row>
    <row r="9" spans="1:5" ht="12.75">
      <c r="A9" s="184" t="s">
        <v>175</v>
      </c>
      <c r="C9" s="185" t="s">
        <v>407</v>
      </c>
      <c r="D9" s="182"/>
      <c r="E9" s="183"/>
    </row>
    <row r="11" spans="1:3" ht="12.75">
      <c r="A11" s="184" t="s">
        <v>177</v>
      </c>
      <c r="B11" s="185" t="s">
        <v>237</v>
      </c>
      <c r="C11" s="183"/>
    </row>
    <row r="13" spans="1:3" ht="12.75">
      <c r="A13" s="184" t="s">
        <v>178</v>
      </c>
      <c r="B13" s="185" t="s">
        <v>238</v>
      </c>
      <c r="C13" s="183"/>
    </row>
    <row r="15" spans="1:4" ht="15">
      <c r="A15" s="184" t="s">
        <v>179</v>
      </c>
      <c r="C15" s="4" t="s">
        <v>239</v>
      </c>
      <c r="D15" s="183"/>
    </row>
    <row r="18" ht="12.75">
      <c r="A18" s="184" t="s">
        <v>286</v>
      </c>
    </row>
    <row r="19" ht="12.75">
      <c r="A19" s="184" t="s">
        <v>287</v>
      </c>
    </row>
    <row r="20" spans="1:6" ht="12.75">
      <c r="A20" s="707" t="s">
        <v>288</v>
      </c>
      <c r="B20" s="706"/>
      <c r="C20" s="706"/>
      <c r="D20" s="706"/>
      <c r="E20" s="706"/>
      <c r="F20" s="706"/>
    </row>
    <row r="21" spans="1:6" ht="12.75">
      <c r="A21" s="707" t="s">
        <v>346</v>
      </c>
      <c r="B21" s="706"/>
      <c r="C21" s="706"/>
      <c r="D21" s="706"/>
      <c r="E21" s="706"/>
      <c r="F21" s="706"/>
    </row>
    <row r="23" ht="12.75">
      <c r="A23" s="184" t="s">
        <v>347</v>
      </c>
    </row>
    <row r="24" ht="12.75">
      <c r="A24" s="184"/>
    </row>
    <row r="25" spans="1:6" ht="12.75">
      <c r="A25" s="187" t="s">
        <v>181</v>
      </c>
      <c r="C25" s="188" t="s">
        <v>182</v>
      </c>
      <c r="F25" s="188" t="s">
        <v>183</v>
      </c>
    </row>
    <row r="27" spans="1:6" ht="12.75">
      <c r="A27" s="189">
        <v>1</v>
      </c>
      <c r="B27" s="178" t="s">
        <v>184</v>
      </c>
      <c r="F27" s="178">
        <v>0</v>
      </c>
    </row>
    <row r="28" ht="12.75">
      <c r="A28" s="189"/>
    </row>
    <row r="30" ht="12.75">
      <c r="A30" s="180" t="s">
        <v>349</v>
      </c>
    </row>
    <row r="32" spans="1:6" ht="12.75">
      <c r="A32" s="188" t="s">
        <v>181</v>
      </c>
      <c r="C32" s="188" t="s">
        <v>185</v>
      </c>
      <c r="F32" s="188" t="s">
        <v>186</v>
      </c>
    </row>
    <row r="33" spans="1:6" ht="12.75">
      <c r="A33" s="188"/>
      <c r="C33" s="188"/>
      <c r="F33" s="188"/>
    </row>
    <row r="34" spans="1:6" ht="12.75">
      <c r="A34" s="189">
        <v>2</v>
      </c>
      <c r="B34" s="178" t="s">
        <v>187</v>
      </c>
      <c r="F34" s="178">
        <f>F35+F36</f>
        <v>16.23</v>
      </c>
    </row>
    <row r="35" spans="1:6" ht="12.75">
      <c r="A35" s="187" t="s">
        <v>68</v>
      </c>
      <c r="B35" s="178" t="s">
        <v>11</v>
      </c>
      <c r="F35" s="178">
        <v>12.23</v>
      </c>
    </row>
    <row r="36" spans="1:6" ht="12.75">
      <c r="A36" s="187" t="s">
        <v>69</v>
      </c>
      <c r="B36" s="178" t="s">
        <v>12</v>
      </c>
      <c r="F36" s="178">
        <v>4</v>
      </c>
    </row>
    <row r="37" spans="1:6" ht="12.75">
      <c r="A37" s="189">
        <v>3</v>
      </c>
      <c r="B37" s="178" t="s">
        <v>13</v>
      </c>
      <c r="F37" s="178">
        <v>20.43</v>
      </c>
    </row>
    <row r="38" spans="1:8" ht="12.75">
      <c r="A38" s="187" t="s">
        <v>71</v>
      </c>
      <c r="B38" s="178" t="s">
        <v>14</v>
      </c>
      <c r="F38" s="190">
        <v>15.43</v>
      </c>
      <c r="G38" s="186"/>
      <c r="H38" s="191"/>
    </row>
    <row r="39" spans="1:8" ht="12.75">
      <c r="A39" s="189">
        <v>4</v>
      </c>
      <c r="B39" s="706" t="s">
        <v>290</v>
      </c>
      <c r="C39" s="706"/>
      <c r="D39" s="706"/>
      <c r="E39" s="706"/>
      <c r="F39" s="178">
        <v>0</v>
      </c>
      <c r="G39" s="192"/>
      <c r="H39" s="192"/>
    </row>
    <row r="40" spans="1:6" ht="12.75">
      <c r="A40" s="189">
        <v>5</v>
      </c>
      <c r="B40" s="178" t="s">
        <v>15</v>
      </c>
      <c r="F40" s="178">
        <v>11.25</v>
      </c>
    </row>
    <row r="41" spans="1:6" ht="12.75">
      <c r="A41" s="189">
        <v>6</v>
      </c>
      <c r="B41" s="184" t="s">
        <v>188</v>
      </c>
      <c r="F41" s="178">
        <f>F34+F37+F39+F40</f>
        <v>47.91</v>
      </c>
    </row>
    <row r="44" ht="12.75">
      <c r="A44" s="184" t="s">
        <v>350</v>
      </c>
    </row>
    <row r="46" spans="1:6" ht="12.75">
      <c r="A46" s="188" t="s">
        <v>181</v>
      </c>
      <c r="C46" s="188" t="s">
        <v>189</v>
      </c>
      <c r="F46" s="188" t="s">
        <v>190</v>
      </c>
    </row>
    <row r="47" spans="1:4" ht="12.75">
      <c r="A47" s="188"/>
      <c r="D47" s="188"/>
    </row>
    <row r="48" spans="2:6" ht="12.75">
      <c r="B48" s="193" t="s">
        <v>351</v>
      </c>
      <c r="C48" s="192"/>
      <c r="D48" s="192"/>
      <c r="E48" s="192"/>
      <c r="F48" s="192"/>
    </row>
    <row r="49" spans="1:7" ht="12.75">
      <c r="A49" s="189">
        <v>7</v>
      </c>
      <c r="B49" s="178" t="s">
        <v>16</v>
      </c>
      <c r="F49" s="194">
        <v>1135194</v>
      </c>
      <c r="G49" s="188"/>
    </row>
    <row r="50" spans="1:7" ht="12.75">
      <c r="A50" s="187" t="s">
        <v>75</v>
      </c>
      <c r="B50" s="178" t="s">
        <v>17</v>
      </c>
      <c r="F50" s="195">
        <v>899211.8</v>
      </c>
      <c r="G50" s="188"/>
    </row>
    <row r="51" spans="1:6" ht="12.75">
      <c r="A51" s="189">
        <v>8</v>
      </c>
      <c r="B51" s="178" t="s">
        <v>18</v>
      </c>
      <c r="F51" s="194">
        <v>197099</v>
      </c>
    </row>
    <row r="52" spans="1:6" ht="12.75">
      <c r="A52" s="189">
        <v>9</v>
      </c>
      <c r="B52" s="178" t="s">
        <v>19</v>
      </c>
      <c r="F52" s="194">
        <v>167823</v>
      </c>
    </row>
    <row r="54" spans="2:3" ht="12.75">
      <c r="B54" s="193" t="s">
        <v>352</v>
      </c>
      <c r="C54" s="192"/>
    </row>
    <row r="55" spans="1:7" ht="12.75">
      <c r="A55" s="189">
        <v>10</v>
      </c>
      <c r="B55" s="178" t="s">
        <v>291</v>
      </c>
      <c r="F55" s="196">
        <v>331541</v>
      </c>
      <c r="G55" s="186"/>
    </row>
    <row r="56" spans="1:6" ht="12.75">
      <c r="A56" s="187" t="s">
        <v>81</v>
      </c>
      <c r="B56" s="178" t="s">
        <v>293</v>
      </c>
      <c r="F56" s="194">
        <v>331541</v>
      </c>
    </row>
    <row r="57" spans="1:6" ht="12.75">
      <c r="A57" s="187" t="s">
        <v>295</v>
      </c>
      <c r="B57" s="706" t="s">
        <v>296</v>
      </c>
      <c r="C57" s="706"/>
      <c r="D57" s="706"/>
      <c r="E57" s="706"/>
      <c r="F57" s="178">
        <v>0</v>
      </c>
    </row>
    <row r="58" spans="1:6" ht="12.75">
      <c r="A58" s="189">
        <v>11</v>
      </c>
      <c r="B58" s="178" t="s">
        <v>297</v>
      </c>
      <c r="F58" s="194">
        <v>445698</v>
      </c>
    </row>
    <row r="59" spans="1:6" ht="12.75">
      <c r="A59" s="188" t="s">
        <v>83</v>
      </c>
      <c r="B59" s="178" t="s">
        <v>298</v>
      </c>
      <c r="F59" s="194">
        <v>366814</v>
      </c>
    </row>
    <row r="60" spans="1:6" ht="12.75">
      <c r="A60" s="188" t="s">
        <v>84</v>
      </c>
      <c r="B60" s="178" t="s">
        <v>22</v>
      </c>
      <c r="F60" s="194">
        <v>78884</v>
      </c>
    </row>
    <row r="61" spans="1:6" ht="12.75">
      <c r="A61" s="189">
        <v>12</v>
      </c>
      <c r="B61" s="178" t="s">
        <v>299</v>
      </c>
      <c r="F61" s="194">
        <v>15197</v>
      </c>
    </row>
    <row r="62" spans="1:6" ht="12.75">
      <c r="A62" s="189">
        <v>13</v>
      </c>
      <c r="B62" s="178" t="s">
        <v>300</v>
      </c>
      <c r="F62" s="194">
        <v>30387</v>
      </c>
    </row>
    <row r="63" spans="1:6" ht="12.75">
      <c r="A63" s="189">
        <v>14</v>
      </c>
      <c r="B63" s="178" t="s">
        <v>301</v>
      </c>
      <c r="F63" s="194">
        <v>279684</v>
      </c>
    </row>
    <row r="64" spans="1:8" ht="12.75">
      <c r="A64" s="187" t="s">
        <v>88</v>
      </c>
      <c r="B64" s="178" t="s">
        <v>302</v>
      </c>
      <c r="F64" s="196">
        <v>277637</v>
      </c>
      <c r="G64" s="186"/>
      <c r="H64" s="191"/>
    </row>
    <row r="65" spans="1:7" ht="12.75">
      <c r="A65" s="189">
        <v>15</v>
      </c>
      <c r="B65" s="178" t="s">
        <v>191</v>
      </c>
      <c r="F65" s="194">
        <v>30507</v>
      </c>
      <c r="G65" s="188"/>
    </row>
    <row r="66" spans="1:6" ht="12.75">
      <c r="A66" s="189">
        <v>16</v>
      </c>
      <c r="B66" s="178" t="s">
        <v>23</v>
      </c>
      <c r="F66" s="194">
        <v>1033</v>
      </c>
    </row>
    <row r="68" spans="1:6" ht="12.75">
      <c r="A68" s="189">
        <v>17</v>
      </c>
      <c r="B68" s="178" t="s">
        <v>24</v>
      </c>
      <c r="F68" s="194">
        <v>8935</v>
      </c>
    </row>
    <row r="69" spans="1:6" ht="40.5" customHeight="1">
      <c r="A69" s="189">
        <v>18</v>
      </c>
      <c r="B69" s="178" t="s">
        <v>25</v>
      </c>
      <c r="F69" s="194">
        <v>20330</v>
      </c>
    </row>
    <row r="70" spans="1:6" ht="12.75">
      <c r="A70" s="189">
        <v>19</v>
      </c>
      <c r="B70" s="178" t="s">
        <v>26</v>
      </c>
      <c r="F70" s="194">
        <v>81104</v>
      </c>
    </row>
    <row r="71" spans="1:6" ht="12.75">
      <c r="A71" s="189">
        <v>20</v>
      </c>
      <c r="B71" s="178" t="s">
        <v>192</v>
      </c>
      <c r="F71" s="194">
        <v>32401</v>
      </c>
    </row>
    <row r="72" spans="1:6" ht="12.75">
      <c r="A72" s="189">
        <v>21</v>
      </c>
      <c r="B72" s="178" t="s">
        <v>28</v>
      </c>
      <c r="F72" s="194">
        <v>101092</v>
      </c>
    </row>
    <row r="73" spans="1:6" ht="12.75">
      <c r="A73" s="189">
        <v>22</v>
      </c>
      <c r="B73" s="184" t="s">
        <v>193</v>
      </c>
      <c r="F73" s="178">
        <f>SUM(F49,F51,F52,F55,F58,F61:F63,F65,F66,F68:F72)</f>
        <v>2878025</v>
      </c>
    </row>
    <row r="74" spans="1:6" ht="12.75">
      <c r="A74" s="187" t="s">
        <v>99</v>
      </c>
      <c r="B74" s="178" t="s">
        <v>29</v>
      </c>
      <c r="F74" s="194">
        <v>0</v>
      </c>
    </row>
    <row r="75" spans="1:6" ht="12.75">
      <c r="A75" s="189">
        <v>23</v>
      </c>
      <c r="B75" s="184" t="s">
        <v>321</v>
      </c>
      <c r="F75" s="178">
        <f>F73+F74</f>
        <v>2878025</v>
      </c>
    </row>
    <row r="76" ht="12.75">
      <c r="A76" s="188"/>
    </row>
    <row r="77" ht="12.75">
      <c r="A77" s="188"/>
    </row>
    <row r="78" ht="12.75">
      <c r="A78" s="180" t="s">
        <v>357</v>
      </c>
    </row>
    <row r="80" spans="1:6" ht="12.75">
      <c r="A80" s="188" t="s">
        <v>194</v>
      </c>
      <c r="C80" s="197" t="s">
        <v>189</v>
      </c>
      <c r="E80" s="188" t="s">
        <v>6</v>
      </c>
      <c r="F80" s="188" t="s">
        <v>195</v>
      </c>
    </row>
    <row r="82" spans="2:5" ht="12.75">
      <c r="B82" s="193" t="s">
        <v>196</v>
      </c>
      <c r="C82" s="193"/>
      <c r="D82" s="193"/>
      <c r="E82" s="192"/>
    </row>
    <row r="83" spans="2:5" ht="12.75">
      <c r="B83" s="193" t="s">
        <v>197</v>
      </c>
      <c r="C83" s="193"/>
      <c r="D83" s="193"/>
      <c r="E83" s="192"/>
    </row>
    <row r="84" spans="2:5" ht="12.75">
      <c r="B84" s="193" t="s">
        <v>198</v>
      </c>
      <c r="C84" s="193"/>
      <c r="D84" s="193"/>
      <c r="E84" s="192"/>
    </row>
    <row r="85" spans="2:5" ht="12.75">
      <c r="B85" s="193" t="s">
        <v>358</v>
      </c>
      <c r="C85" s="193"/>
      <c r="D85" s="193"/>
      <c r="E85" s="192"/>
    </row>
    <row r="86" spans="1:6" ht="12.75">
      <c r="A86" s="189">
        <v>24</v>
      </c>
      <c r="B86" s="178" t="s">
        <v>304</v>
      </c>
      <c r="E86" s="178">
        <f>SUM(E87,E90,E91,E92)</f>
        <v>13737</v>
      </c>
      <c r="F86" s="178">
        <f>SUM(F87,F90,F91,F92)</f>
        <v>594735</v>
      </c>
    </row>
    <row r="87" spans="1:7" ht="12.75">
      <c r="A87" s="188" t="s">
        <v>102</v>
      </c>
      <c r="B87" s="178" t="s">
        <v>305</v>
      </c>
      <c r="E87" s="178">
        <f>E88+E89</f>
        <v>12132</v>
      </c>
      <c r="F87" s="178">
        <f>516760+7884+558-299</f>
        <v>524903</v>
      </c>
      <c r="G87" s="191"/>
    </row>
    <row r="88" spans="1:9" ht="12.75">
      <c r="A88" s="188" t="s">
        <v>104</v>
      </c>
      <c r="B88" s="178" t="s">
        <v>31</v>
      </c>
      <c r="E88" s="178">
        <v>7919</v>
      </c>
      <c r="F88" s="188" t="s">
        <v>199</v>
      </c>
      <c r="G88" s="705" t="s">
        <v>306</v>
      </c>
      <c r="H88" s="705"/>
      <c r="I88" s="705"/>
    </row>
    <row r="89" spans="1:9" ht="12.75">
      <c r="A89" s="188" t="s">
        <v>105</v>
      </c>
      <c r="B89" s="178" t="s">
        <v>32</v>
      </c>
      <c r="E89" s="178">
        <v>4213</v>
      </c>
      <c r="F89" s="188" t="s">
        <v>199</v>
      </c>
      <c r="G89" s="705" t="s">
        <v>306</v>
      </c>
      <c r="H89" s="705"/>
      <c r="I89" s="705"/>
    </row>
    <row r="90" spans="1:6" ht="12.75">
      <c r="A90" s="188" t="s">
        <v>106</v>
      </c>
      <c r="B90" s="178" t="s">
        <v>33</v>
      </c>
      <c r="E90" s="178">
        <v>1361</v>
      </c>
      <c r="F90" s="178">
        <v>56245</v>
      </c>
    </row>
    <row r="91" spans="1:6" ht="12.75">
      <c r="A91" s="188" t="s">
        <v>107</v>
      </c>
      <c r="B91" s="178" t="s">
        <v>307</v>
      </c>
      <c r="E91" s="178">
        <v>164</v>
      </c>
      <c r="F91" s="178">
        <v>11182</v>
      </c>
    </row>
    <row r="92" spans="1:6" ht="12.75">
      <c r="A92" s="188" t="s">
        <v>108</v>
      </c>
      <c r="B92" s="178" t="s">
        <v>308</v>
      </c>
      <c r="E92" s="178">
        <v>80</v>
      </c>
      <c r="F92" s="178">
        <v>2405</v>
      </c>
    </row>
    <row r="93" spans="1:6" ht="12.75">
      <c r="A93" s="188" t="s">
        <v>109</v>
      </c>
      <c r="B93" s="178" t="s">
        <v>309</v>
      </c>
      <c r="E93" s="178">
        <v>2307</v>
      </c>
      <c r="F93" s="188" t="s">
        <v>199</v>
      </c>
    </row>
    <row r="94" spans="1:6" ht="12.75">
      <c r="A94" s="189">
        <v>25</v>
      </c>
      <c r="B94" s="706" t="s">
        <v>310</v>
      </c>
      <c r="C94" s="706"/>
      <c r="D94" s="706"/>
      <c r="E94" s="178" t="s">
        <v>294</v>
      </c>
      <c r="F94" s="178" t="s">
        <v>294</v>
      </c>
    </row>
    <row r="95" spans="1:7" ht="12.75">
      <c r="A95" s="188" t="s">
        <v>103</v>
      </c>
      <c r="B95" s="706" t="s">
        <v>311</v>
      </c>
      <c r="C95" s="706"/>
      <c r="D95" s="706"/>
      <c r="E95" s="178">
        <v>826</v>
      </c>
      <c r="F95" s="178">
        <v>2681</v>
      </c>
      <c r="G95" s="191" t="s">
        <v>359</v>
      </c>
    </row>
    <row r="96" spans="1:6" ht="12.75">
      <c r="A96" s="189">
        <v>26</v>
      </c>
      <c r="B96" s="178" t="s">
        <v>360</v>
      </c>
      <c r="E96" s="178">
        <v>6953</v>
      </c>
      <c r="F96" s="178">
        <v>400897</v>
      </c>
    </row>
    <row r="97" ht="12.75">
      <c r="B97" s="178" t="s">
        <v>361</v>
      </c>
    </row>
    <row r="99" spans="2:4" ht="12.75">
      <c r="B99" s="193" t="s">
        <v>200</v>
      </c>
      <c r="C99" s="193"/>
      <c r="D99" s="193"/>
    </row>
    <row r="100" spans="2:4" ht="12.75">
      <c r="B100" s="193" t="s">
        <v>362</v>
      </c>
      <c r="C100" s="193"/>
      <c r="D100" s="193"/>
    </row>
    <row r="101" spans="1:7" ht="12.75">
      <c r="A101" s="189">
        <v>27</v>
      </c>
      <c r="B101" s="178" t="s">
        <v>322</v>
      </c>
      <c r="E101" s="178">
        <v>0</v>
      </c>
      <c r="F101" s="178">
        <v>2517</v>
      </c>
      <c r="G101" s="191" t="s">
        <v>363</v>
      </c>
    </row>
    <row r="102" spans="1:6" ht="12.75">
      <c r="A102" s="187" t="s">
        <v>364</v>
      </c>
      <c r="B102" s="184" t="s">
        <v>323</v>
      </c>
      <c r="E102" s="178">
        <v>0</v>
      </c>
      <c r="F102" s="178">
        <v>1397</v>
      </c>
    </row>
    <row r="103" spans="1:6" ht="12.75">
      <c r="A103" s="188" t="s">
        <v>365</v>
      </c>
      <c r="B103" s="184" t="s">
        <v>324</v>
      </c>
      <c r="E103" s="178">
        <v>0</v>
      </c>
      <c r="F103" s="178">
        <v>646</v>
      </c>
    </row>
    <row r="104" spans="1:7" ht="12.75">
      <c r="A104" s="189">
        <v>28</v>
      </c>
      <c r="B104" s="178" t="s">
        <v>366</v>
      </c>
      <c r="E104" s="178">
        <v>0</v>
      </c>
      <c r="F104" s="178">
        <v>2514</v>
      </c>
      <c r="G104" s="191" t="s">
        <v>312</v>
      </c>
    </row>
    <row r="105" spans="1:7" ht="12.75">
      <c r="A105" s="189">
        <v>29</v>
      </c>
      <c r="B105" s="178" t="s">
        <v>313</v>
      </c>
      <c r="E105" s="188">
        <v>3812</v>
      </c>
      <c r="F105" s="178">
        <v>10111</v>
      </c>
      <c r="G105" s="191" t="s">
        <v>359</v>
      </c>
    </row>
    <row r="106" spans="1:5" ht="12.75">
      <c r="A106" s="189"/>
      <c r="E106" s="188"/>
    </row>
    <row r="107" spans="1:6" ht="12.75">
      <c r="A107" s="189">
        <v>30</v>
      </c>
      <c r="B107" s="706" t="s">
        <v>367</v>
      </c>
      <c r="C107" s="706"/>
      <c r="E107" s="178">
        <f>151+279+128</f>
        <v>558</v>
      </c>
      <c r="F107" s="178">
        <v>603251</v>
      </c>
    </row>
    <row r="108" ht="12.75">
      <c r="A108" s="189"/>
    </row>
    <row r="109" spans="1:6" ht="12.75">
      <c r="A109" s="189">
        <v>31</v>
      </c>
      <c r="B109" s="178" t="s">
        <v>35</v>
      </c>
      <c r="E109" s="178">
        <v>0</v>
      </c>
      <c r="F109" s="178">
        <v>9612</v>
      </c>
    </row>
    <row r="111" spans="1:6" ht="12.75">
      <c r="A111" s="189">
        <v>32</v>
      </c>
      <c r="B111" s="178" t="s">
        <v>201</v>
      </c>
      <c r="E111" s="178">
        <v>220</v>
      </c>
      <c r="F111" s="178">
        <v>26230</v>
      </c>
    </row>
    <row r="112" ht="12.75">
      <c r="A112" s="189"/>
    </row>
    <row r="113" spans="1:6" ht="12.75">
      <c r="A113" s="189">
        <v>33</v>
      </c>
      <c r="B113" s="178" t="s">
        <v>202</v>
      </c>
      <c r="E113" s="178">
        <v>6</v>
      </c>
      <c r="F113" s="178">
        <v>5828</v>
      </c>
    </row>
    <row r="114" ht="12.75">
      <c r="A114" s="189"/>
    </row>
    <row r="115" spans="1:6" ht="12.75">
      <c r="A115" s="189">
        <v>34</v>
      </c>
      <c r="B115" s="178" t="s">
        <v>368</v>
      </c>
      <c r="E115" s="178">
        <v>685</v>
      </c>
      <c r="F115" s="178">
        <v>14525</v>
      </c>
    </row>
    <row r="117" spans="1:6" ht="12.75">
      <c r="A117" s="189">
        <v>35</v>
      </c>
      <c r="B117" s="706" t="s">
        <v>369</v>
      </c>
      <c r="C117" s="706"/>
      <c r="D117" s="706"/>
      <c r="E117" s="178">
        <v>494</v>
      </c>
      <c r="F117" s="178">
        <v>4838</v>
      </c>
    </row>
    <row r="118" ht="12.75">
      <c r="A118" s="189"/>
    </row>
    <row r="119" spans="1:6" ht="12.75">
      <c r="A119" s="189">
        <v>36</v>
      </c>
      <c r="B119" s="178" t="s">
        <v>370</v>
      </c>
      <c r="E119" s="178">
        <v>116</v>
      </c>
      <c r="F119" s="178">
        <v>932</v>
      </c>
    </row>
    <row r="121" spans="1:6" ht="12.75">
      <c r="A121" s="189">
        <v>37</v>
      </c>
      <c r="B121" s="178" t="s">
        <v>41</v>
      </c>
      <c r="E121" s="178">
        <v>267</v>
      </c>
      <c r="F121" s="178">
        <v>330998</v>
      </c>
    </row>
    <row r="124" ht="12.75">
      <c r="A124" s="184" t="s">
        <v>371</v>
      </c>
    </row>
    <row r="125" ht="12.75">
      <c r="A125" s="184"/>
    </row>
    <row r="126" spans="1:6" ht="12.75">
      <c r="A126" s="184"/>
      <c r="F126" s="188" t="s">
        <v>183</v>
      </c>
    </row>
    <row r="128" ht="12.75">
      <c r="B128" s="193" t="s">
        <v>372</v>
      </c>
    </row>
    <row r="129" spans="1:6" ht="12.75">
      <c r="A129" s="189">
        <v>38</v>
      </c>
      <c r="B129" s="178" t="s">
        <v>45</v>
      </c>
      <c r="F129" s="178">
        <v>132292</v>
      </c>
    </row>
    <row r="130" spans="1:6" ht="12.75">
      <c r="A130" s="189">
        <v>39</v>
      </c>
      <c r="B130" s="178" t="s">
        <v>46</v>
      </c>
      <c r="F130" s="178">
        <v>178801</v>
      </c>
    </row>
    <row r="131" spans="1:6" ht="12.75">
      <c r="A131" s="189">
        <v>40</v>
      </c>
      <c r="B131" s="178" t="s">
        <v>47</v>
      </c>
      <c r="F131" s="178">
        <v>243</v>
      </c>
    </row>
    <row r="132" spans="1:6" ht="12.75">
      <c r="A132" s="189">
        <v>41</v>
      </c>
      <c r="B132" s="178" t="s">
        <v>203</v>
      </c>
      <c r="F132" s="178">
        <v>90388</v>
      </c>
    </row>
    <row r="134" spans="2:5" ht="12.75">
      <c r="B134" s="193" t="s">
        <v>204</v>
      </c>
      <c r="C134" s="193"/>
      <c r="D134" s="193"/>
      <c r="E134" s="193"/>
    </row>
    <row r="135" spans="2:9" ht="12.75">
      <c r="B135" s="193" t="s">
        <v>373</v>
      </c>
      <c r="C135" s="193"/>
      <c r="D135" s="193"/>
      <c r="E135" s="193"/>
      <c r="G135" s="191"/>
      <c r="H135" s="191"/>
      <c r="I135" s="191"/>
    </row>
    <row r="136" spans="1:6" ht="12.75">
      <c r="A136" s="189">
        <v>42</v>
      </c>
      <c r="B136" s="178" t="s">
        <v>205</v>
      </c>
      <c r="F136" s="178">
        <v>3005</v>
      </c>
    </row>
    <row r="137" spans="1:6" ht="12.75">
      <c r="A137" s="189">
        <v>43</v>
      </c>
      <c r="B137" s="178" t="s">
        <v>206</v>
      </c>
      <c r="F137" s="178">
        <v>3705</v>
      </c>
    </row>
    <row r="138" spans="1:9" ht="12.75">
      <c r="A138" s="189">
        <v>44</v>
      </c>
      <c r="B138" s="184" t="s">
        <v>160</v>
      </c>
      <c r="F138" s="178">
        <v>6710</v>
      </c>
      <c r="G138" s="705" t="s">
        <v>314</v>
      </c>
      <c r="H138" s="706"/>
      <c r="I138" s="706"/>
    </row>
    <row r="139" spans="1:9" ht="12.75">
      <c r="A139" s="188" t="s">
        <v>374</v>
      </c>
      <c r="B139" s="178" t="s">
        <v>207</v>
      </c>
      <c r="F139" s="178">
        <v>2717</v>
      </c>
      <c r="G139" s="705" t="s">
        <v>375</v>
      </c>
      <c r="H139" s="706"/>
      <c r="I139" s="706"/>
    </row>
    <row r="140" spans="1:9" ht="12.75">
      <c r="A140" s="188" t="s">
        <v>376</v>
      </c>
      <c r="B140" s="178" t="s">
        <v>208</v>
      </c>
      <c r="F140" s="178">
        <v>330</v>
      </c>
      <c r="G140" s="705" t="s">
        <v>375</v>
      </c>
      <c r="H140" s="706"/>
      <c r="I140" s="706"/>
    </row>
    <row r="141" spans="1:7" ht="12.75">
      <c r="A141" s="189">
        <v>45</v>
      </c>
      <c r="B141" s="706" t="s">
        <v>315</v>
      </c>
      <c r="C141" s="706"/>
      <c r="D141" s="706"/>
      <c r="E141" s="706"/>
      <c r="F141" s="178">
        <v>257</v>
      </c>
      <c r="G141" s="191" t="s">
        <v>316</v>
      </c>
    </row>
    <row r="143" spans="2:5" ht="12.75">
      <c r="B143" s="193" t="s">
        <v>209</v>
      </c>
      <c r="C143" s="193"/>
      <c r="D143" s="193"/>
      <c r="E143" s="193"/>
    </row>
    <row r="144" spans="2:9" ht="12.75">
      <c r="B144" s="193" t="s">
        <v>377</v>
      </c>
      <c r="C144" s="193"/>
      <c r="D144" s="193"/>
      <c r="E144" s="193"/>
      <c r="G144" s="191"/>
      <c r="H144" s="191"/>
      <c r="I144" s="191"/>
    </row>
    <row r="145" spans="1:6" ht="12.75">
      <c r="A145" s="189">
        <v>46</v>
      </c>
      <c r="B145" s="178" t="s">
        <v>205</v>
      </c>
      <c r="F145" s="178">
        <v>1784</v>
      </c>
    </row>
    <row r="146" spans="1:6" ht="12.75">
      <c r="A146" s="189">
        <v>47</v>
      </c>
      <c r="B146" s="178" t="s">
        <v>206</v>
      </c>
      <c r="F146" s="178">
        <v>3104</v>
      </c>
    </row>
    <row r="147" spans="1:9" ht="12.75">
      <c r="A147" s="189">
        <v>48</v>
      </c>
      <c r="B147" s="184" t="s">
        <v>160</v>
      </c>
      <c r="F147" s="178">
        <v>4888</v>
      </c>
      <c r="G147" s="705" t="s">
        <v>314</v>
      </c>
      <c r="H147" s="706"/>
      <c r="I147" s="706"/>
    </row>
    <row r="148" spans="1:9" ht="12.75">
      <c r="A148" s="188" t="s">
        <v>378</v>
      </c>
      <c r="B148" s="178" t="s">
        <v>210</v>
      </c>
      <c r="F148" s="178">
        <v>2356</v>
      </c>
      <c r="G148" s="705" t="s">
        <v>379</v>
      </c>
      <c r="H148" s="706"/>
      <c r="I148" s="706"/>
    </row>
    <row r="149" spans="1:9" ht="12.75">
      <c r="A149" s="188" t="s">
        <v>380</v>
      </c>
      <c r="B149" s="178" t="s">
        <v>211</v>
      </c>
      <c r="F149" s="178">
        <v>531</v>
      </c>
      <c r="G149" s="705" t="s">
        <v>379</v>
      </c>
      <c r="H149" s="706"/>
      <c r="I149" s="706"/>
    </row>
    <row r="150" spans="1:7" ht="12.75">
      <c r="A150" s="189">
        <v>49</v>
      </c>
      <c r="B150" s="706" t="s">
        <v>317</v>
      </c>
      <c r="C150" s="706"/>
      <c r="D150" s="706"/>
      <c r="F150" s="178">
        <v>754</v>
      </c>
      <c r="G150" s="191" t="s">
        <v>318</v>
      </c>
    </row>
    <row r="152" spans="2:4" ht="12.75">
      <c r="B152" s="193" t="s">
        <v>381</v>
      </c>
      <c r="C152" s="193"/>
      <c r="D152" s="193"/>
    </row>
    <row r="153" spans="1:6" ht="12.75">
      <c r="A153" s="189">
        <v>50</v>
      </c>
      <c r="B153" s="178" t="s">
        <v>212</v>
      </c>
      <c r="F153" s="178">
        <v>147</v>
      </c>
    </row>
    <row r="154" spans="1:6" ht="12.75">
      <c r="A154" s="189">
        <v>51</v>
      </c>
      <c r="B154" s="178" t="s">
        <v>213</v>
      </c>
      <c r="F154" s="178">
        <v>3108</v>
      </c>
    </row>
    <row r="155" spans="1:6" ht="12.75">
      <c r="A155" s="189">
        <v>52</v>
      </c>
      <c r="B155" s="178" t="s">
        <v>319</v>
      </c>
      <c r="F155" s="178">
        <v>12</v>
      </c>
    </row>
    <row r="156" spans="1:6" ht="12.75">
      <c r="A156" s="189">
        <v>53</v>
      </c>
      <c r="B156" s="178" t="s">
        <v>214</v>
      </c>
      <c r="F156" s="178">
        <v>5</v>
      </c>
    </row>
    <row r="157" spans="2:4" ht="12.75">
      <c r="B157" s="706" t="s">
        <v>320</v>
      </c>
      <c r="C157" s="706"/>
      <c r="D157" s="706"/>
    </row>
    <row r="158" spans="1:6" ht="12.75">
      <c r="A158" s="189">
        <v>54</v>
      </c>
      <c r="B158" s="178" t="s">
        <v>214</v>
      </c>
      <c r="F158" s="178">
        <v>20</v>
      </c>
    </row>
    <row r="159" ht="12.75">
      <c r="B159" s="178" t="s">
        <v>215</v>
      </c>
    </row>
    <row r="161" ht="12.75">
      <c r="A161" s="184" t="s">
        <v>382</v>
      </c>
    </row>
    <row r="163" spans="1:6" ht="12.75">
      <c r="A163" s="188" t="s">
        <v>194</v>
      </c>
      <c r="C163" s="188" t="s">
        <v>189</v>
      </c>
      <c r="F163" s="188" t="s">
        <v>183</v>
      </c>
    </row>
    <row r="165" spans="1:6" ht="12.75">
      <c r="A165" s="189">
        <v>55</v>
      </c>
      <c r="B165" s="178" t="s">
        <v>61</v>
      </c>
      <c r="F165" s="178">
        <v>96</v>
      </c>
    </row>
    <row r="166" spans="1:6" ht="12.75">
      <c r="A166" s="189">
        <v>56</v>
      </c>
      <c r="B166" s="178" t="s">
        <v>216</v>
      </c>
      <c r="F166" s="178">
        <v>118</v>
      </c>
    </row>
    <row r="167" ht="12.75">
      <c r="B167" s="178" t="s">
        <v>217</v>
      </c>
    </row>
    <row r="168" spans="1:6" ht="12.75">
      <c r="A168" s="189">
        <v>57</v>
      </c>
      <c r="B168" s="178" t="s">
        <v>63</v>
      </c>
      <c r="F168" s="178">
        <v>12701</v>
      </c>
    </row>
    <row r="169" spans="1:6" ht="12.75">
      <c r="A169" s="189">
        <v>58</v>
      </c>
      <c r="B169" s="178" t="s">
        <v>64</v>
      </c>
      <c r="F169" s="178">
        <v>522</v>
      </c>
    </row>
    <row r="171" ht="12.75">
      <c r="B171" s="198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dlw7001@humboldt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232" customWidth="1"/>
    <col min="4" max="4" width="18.8515625" style="232" customWidth="1"/>
    <col min="5" max="5" width="11.421875" style="232" customWidth="1"/>
    <col min="6" max="6" width="14.57421875" style="232" customWidth="1"/>
    <col min="7" max="7" width="11.421875" style="232" customWidth="1"/>
    <col min="8" max="8" width="11.8515625" style="232" customWidth="1"/>
    <col min="9" max="16384" width="11.421875" style="232" customWidth="1"/>
  </cols>
  <sheetData>
    <row r="1" spans="1:3" ht="18">
      <c r="A1" s="230" t="s">
        <v>170</v>
      </c>
      <c r="B1" s="231"/>
      <c r="C1" s="231"/>
    </row>
    <row r="2" spans="1:3" ht="18">
      <c r="A2" s="231" t="s">
        <v>171</v>
      </c>
      <c r="B2" s="231"/>
      <c r="C2" s="231"/>
    </row>
    <row r="3" spans="1:3" ht="18">
      <c r="A3" s="233" t="s">
        <v>344</v>
      </c>
      <c r="B3" s="231"/>
      <c r="C3" s="231" t="s">
        <v>345</v>
      </c>
    </row>
    <row r="5" spans="1:5" ht="12.75">
      <c r="A5" s="234" t="s">
        <v>172</v>
      </c>
      <c r="B5" s="235" t="s">
        <v>145</v>
      </c>
      <c r="C5" s="236"/>
      <c r="D5" s="236"/>
      <c r="E5" s="237"/>
    </row>
    <row r="7" spans="1:5" ht="12.75">
      <c r="A7" s="238" t="s">
        <v>173</v>
      </c>
      <c r="C7" s="239" t="s">
        <v>240</v>
      </c>
      <c r="D7" s="236"/>
      <c r="E7" s="237"/>
    </row>
    <row r="9" spans="1:5" ht="12.75">
      <c r="A9" s="238" t="s">
        <v>175</v>
      </c>
      <c r="C9" s="239" t="s">
        <v>327</v>
      </c>
      <c r="D9" s="236"/>
      <c r="E9" s="237"/>
    </row>
    <row r="11" spans="1:3" ht="12.75">
      <c r="A11" s="238" t="s">
        <v>177</v>
      </c>
      <c r="B11" s="239" t="s">
        <v>241</v>
      </c>
      <c r="C11" s="237"/>
    </row>
    <row r="13" spans="1:3" ht="12.75">
      <c r="A13" s="238" t="s">
        <v>178</v>
      </c>
      <c r="B13" s="239" t="s">
        <v>242</v>
      </c>
      <c r="C13" s="237"/>
    </row>
    <row r="15" spans="1:4" ht="15">
      <c r="A15" s="238" t="s">
        <v>179</v>
      </c>
      <c r="C15" s="4" t="s">
        <v>243</v>
      </c>
      <c r="D15" s="237"/>
    </row>
    <row r="18" ht="12.75">
      <c r="A18" s="238" t="s">
        <v>286</v>
      </c>
    </row>
    <row r="19" ht="12.75">
      <c r="A19" s="238" t="s">
        <v>287</v>
      </c>
    </row>
    <row r="20" spans="1:6" ht="12.75">
      <c r="A20" s="708" t="s">
        <v>288</v>
      </c>
      <c r="B20" s="709"/>
      <c r="C20" s="709"/>
      <c r="D20" s="709"/>
      <c r="E20" s="709"/>
      <c r="F20" s="709"/>
    </row>
    <row r="21" spans="1:6" ht="12.75">
      <c r="A21" s="708" t="s">
        <v>346</v>
      </c>
      <c r="B21" s="709"/>
      <c r="C21" s="709"/>
      <c r="D21" s="709"/>
      <c r="E21" s="709"/>
      <c r="F21" s="709"/>
    </row>
    <row r="23" ht="12.75">
      <c r="A23" s="238" t="s">
        <v>347</v>
      </c>
    </row>
    <row r="24" ht="12.75">
      <c r="A24" s="238"/>
    </row>
    <row r="25" spans="1:6" ht="12.75">
      <c r="A25" s="240" t="s">
        <v>181</v>
      </c>
      <c r="C25" s="241" t="s">
        <v>182</v>
      </c>
      <c r="F25" s="241" t="s">
        <v>183</v>
      </c>
    </row>
    <row r="27" spans="1:6" ht="12.75">
      <c r="A27" s="242">
        <v>1</v>
      </c>
      <c r="B27" s="232" t="s">
        <v>184</v>
      </c>
      <c r="F27" s="232">
        <v>1</v>
      </c>
    </row>
    <row r="28" ht="12.75">
      <c r="A28" s="242"/>
    </row>
    <row r="30" ht="12.75">
      <c r="A30" s="234" t="s">
        <v>349</v>
      </c>
    </row>
    <row r="32" spans="1:6" ht="12.75">
      <c r="A32" s="241" t="s">
        <v>181</v>
      </c>
      <c r="C32" s="241" t="s">
        <v>185</v>
      </c>
      <c r="F32" s="241" t="s">
        <v>186</v>
      </c>
    </row>
    <row r="33" spans="1:6" ht="12.75">
      <c r="A33" s="241"/>
      <c r="C33" s="241"/>
      <c r="F33" s="241"/>
    </row>
    <row r="34" spans="1:6" ht="12.75">
      <c r="A34" s="242">
        <v>2</v>
      </c>
      <c r="B34" s="232" t="s">
        <v>187</v>
      </c>
      <c r="F34" s="232">
        <v>32.92</v>
      </c>
    </row>
    <row r="35" spans="1:6" ht="12.75">
      <c r="A35" s="240" t="s">
        <v>68</v>
      </c>
      <c r="B35" s="232" t="s">
        <v>11</v>
      </c>
      <c r="F35" s="232">
        <v>21.92</v>
      </c>
    </row>
    <row r="36" spans="1:6" ht="12.75">
      <c r="A36" s="240" t="s">
        <v>69</v>
      </c>
      <c r="B36" s="232" t="s">
        <v>12</v>
      </c>
      <c r="F36" s="232">
        <v>11</v>
      </c>
    </row>
    <row r="37" spans="1:6" ht="12.75">
      <c r="A37" s="242">
        <v>3</v>
      </c>
      <c r="B37" s="232" t="s">
        <v>13</v>
      </c>
      <c r="F37" s="232">
        <v>41.5</v>
      </c>
    </row>
    <row r="38" spans="1:9" ht="12.75">
      <c r="A38" s="240" t="s">
        <v>71</v>
      </c>
      <c r="B38" s="232" t="s">
        <v>14</v>
      </c>
      <c r="F38" s="232">
        <v>32</v>
      </c>
      <c r="G38" s="710" t="s">
        <v>411</v>
      </c>
      <c r="H38" s="709"/>
      <c r="I38" s="243"/>
    </row>
    <row r="39" spans="1:8" ht="12.75">
      <c r="A39" s="242">
        <v>4</v>
      </c>
      <c r="B39" s="709" t="s">
        <v>290</v>
      </c>
      <c r="C39" s="709"/>
      <c r="D39" s="709"/>
      <c r="E39" s="709"/>
      <c r="F39" s="232">
        <v>2</v>
      </c>
      <c r="G39" s="244"/>
      <c r="H39" s="244"/>
    </row>
    <row r="40" spans="1:6" ht="12.75">
      <c r="A40" s="242">
        <v>5</v>
      </c>
      <c r="B40" s="232" t="s">
        <v>15</v>
      </c>
      <c r="F40" s="232">
        <v>26.12</v>
      </c>
    </row>
    <row r="41" spans="1:6" ht="12.75">
      <c r="A41" s="242">
        <v>6</v>
      </c>
      <c r="B41" s="238" t="s">
        <v>188</v>
      </c>
      <c r="F41" s="232">
        <f>F34+F37+F39+F40</f>
        <v>102.54</v>
      </c>
    </row>
    <row r="44" ht="12.75">
      <c r="A44" s="238" t="s">
        <v>350</v>
      </c>
    </row>
    <row r="46" spans="1:6" ht="12.75">
      <c r="A46" s="241" t="s">
        <v>181</v>
      </c>
      <c r="C46" s="241" t="s">
        <v>189</v>
      </c>
      <c r="F46" s="241" t="s">
        <v>190</v>
      </c>
    </row>
    <row r="47" spans="1:4" ht="12.75">
      <c r="A47" s="241"/>
      <c r="D47" s="241"/>
    </row>
    <row r="48" spans="2:6" ht="12.75">
      <c r="B48" s="245" t="s">
        <v>351</v>
      </c>
      <c r="C48" s="244"/>
      <c r="D48" s="244"/>
      <c r="E48" s="244"/>
      <c r="F48" s="244"/>
    </row>
    <row r="49" spans="1:7" ht="12.75">
      <c r="A49" s="242">
        <v>7</v>
      </c>
      <c r="B49" s="232" t="s">
        <v>16</v>
      </c>
      <c r="F49" s="1">
        <v>2429046</v>
      </c>
      <c r="G49" s="241"/>
    </row>
    <row r="50" spans="1:7" ht="12.75">
      <c r="A50" s="240" t="s">
        <v>75</v>
      </c>
      <c r="B50" s="232" t="s">
        <v>17</v>
      </c>
      <c r="F50" s="1">
        <v>1407737</v>
      </c>
      <c r="G50" s="241"/>
    </row>
    <row r="51" spans="1:6" ht="12.75">
      <c r="A51" s="242">
        <v>8</v>
      </c>
      <c r="B51" s="232" t="s">
        <v>18</v>
      </c>
      <c r="F51" s="1">
        <v>1583783</v>
      </c>
    </row>
    <row r="52" spans="1:6" ht="12.75">
      <c r="A52" s="242">
        <v>9</v>
      </c>
      <c r="B52" s="232" t="s">
        <v>19</v>
      </c>
      <c r="F52" s="1">
        <v>399761</v>
      </c>
    </row>
    <row r="54" spans="2:3" ht="12.75">
      <c r="B54" s="245" t="s">
        <v>352</v>
      </c>
      <c r="C54" s="244"/>
    </row>
    <row r="55" spans="1:8" ht="12.75">
      <c r="A55" s="242">
        <v>10</v>
      </c>
      <c r="B55" s="232" t="s">
        <v>291</v>
      </c>
      <c r="F55" s="608">
        <v>542954</v>
      </c>
      <c r="G55" s="710" t="s">
        <v>412</v>
      </c>
      <c r="H55" s="709"/>
    </row>
    <row r="56" spans="1:6" ht="12.75">
      <c r="A56" s="240" t="s">
        <v>81</v>
      </c>
      <c r="B56" s="232" t="s">
        <v>293</v>
      </c>
      <c r="F56" s="1">
        <v>483928</v>
      </c>
    </row>
    <row r="57" spans="1:6" ht="12.75">
      <c r="A57" s="240" t="s">
        <v>295</v>
      </c>
      <c r="B57" s="709" t="s">
        <v>296</v>
      </c>
      <c r="C57" s="709"/>
      <c r="D57" s="709"/>
      <c r="E57" s="709"/>
      <c r="F57" s="232">
        <v>0</v>
      </c>
    </row>
    <row r="58" spans="1:6" ht="12.75">
      <c r="A58" s="242">
        <v>11</v>
      </c>
      <c r="B58" s="232" t="s">
        <v>297</v>
      </c>
      <c r="F58" s="232">
        <f>F59+F60</f>
        <v>1214515</v>
      </c>
    </row>
    <row r="59" spans="1:6" ht="12.75">
      <c r="A59" s="241" t="s">
        <v>83</v>
      </c>
      <c r="B59" s="232" t="s">
        <v>298</v>
      </c>
      <c r="F59" s="232">
        <v>1031704</v>
      </c>
    </row>
    <row r="60" spans="1:6" ht="12.75">
      <c r="A60" s="241" t="s">
        <v>84</v>
      </c>
      <c r="B60" s="232" t="s">
        <v>22</v>
      </c>
      <c r="F60" s="232">
        <v>182811</v>
      </c>
    </row>
    <row r="61" spans="1:6" ht="12.75">
      <c r="A61" s="242">
        <v>12</v>
      </c>
      <c r="B61" s="232" t="s">
        <v>299</v>
      </c>
      <c r="F61" s="1">
        <v>38731</v>
      </c>
    </row>
    <row r="62" spans="1:6" ht="12.75">
      <c r="A62" s="242">
        <v>13</v>
      </c>
      <c r="B62" s="232" t="s">
        <v>300</v>
      </c>
      <c r="F62" s="1">
        <v>74762</v>
      </c>
    </row>
    <row r="63" spans="1:6" ht="12.75">
      <c r="A63" s="242">
        <v>14</v>
      </c>
      <c r="B63" s="232" t="s">
        <v>301</v>
      </c>
      <c r="F63" s="1">
        <v>508954</v>
      </c>
    </row>
    <row r="64" spans="1:9" ht="12.75">
      <c r="A64" s="240" t="s">
        <v>88</v>
      </c>
      <c r="B64" s="232" t="s">
        <v>302</v>
      </c>
      <c r="F64" s="1">
        <v>218294</v>
      </c>
      <c r="G64" s="710" t="s">
        <v>303</v>
      </c>
      <c r="H64" s="709"/>
      <c r="I64" s="243"/>
    </row>
    <row r="65" spans="1:7" ht="12.75">
      <c r="A65" s="242">
        <v>15</v>
      </c>
      <c r="B65" s="232" t="s">
        <v>191</v>
      </c>
      <c r="F65" s="1">
        <v>19678</v>
      </c>
      <c r="G65" s="241"/>
    </row>
    <row r="66" spans="1:6" ht="12.75">
      <c r="A66" s="242">
        <v>16</v>
      </c>
      <c r="B66" s="232" t="s">
        <v>23</v>
      </c>
      <c r="F66" s="2">
        <v>0</v>
      </c>
    </row>
    <row r="68" spans="1:6" ht="12.75">
      <c r="A68" s="242">
        <v>17</v>
      </c>
      <c r="B68" s="232" t="s">
        <v>24</v>
      </c>
      <c r="F68" s="2">
        <v>48727</v>
      </c>
    </row>
    <row r="69" spans="1:6" ht="16.5" customHeight="1">
      <c r="A69" s="242">
        <v>18</v>
      </c>
      <c r="B69" s="232" t="s">
        <v>25</v>
      </c>
      <c r="F69" s="2">
        <v>111975</v>
      </c>
    </row>
    <row r="70" spans="1:6" ht="12.75">
      <c r="A70" s="242">
        <v>19</v>
      </c>
      <c r="B70" s="232" t="s">
        <v>26</v>
      </c>
      <c r="F70" s="2">
        <v>132427</v>
      </c>
    </row>
    <row r="71" spans="1:8" ht="12.75">
      <c r="A71" s="242">
        <v>20</v>
      </c>
      <c r="B71" s="232" t="s">
        <v>192</v>
      </c>
      <c r="F71" s="2">
        <v>103913</v>
      </c>
      <c r="H71" s="607">
        <f>H73-F73</f>
        <v>542954</v>
      </c>
    </row>
    <row r="72" spans="1:6" ht="12.75">
      <c r="A72" s="242">
        <v>21</v>
      </c>
      <c r="B72" s="232" t="s">
        <v>28</v>
      </c>
      <c r="F72" s="2">
        <v>800871</v>
      </c>
    </row>
    <row r="73" spans="1:8" ht="12.75">
      <c r="A73" s="242">
        <v>22</v>
      </c>
      <c r="B73" s="238" t="s">
        <v>193</v>
      </c>
      <c r="F73" s="599">
        <f>SUM(F49,F51,F52,G55,F58,F61:F63,F65,F66,F68:F72)</f>
        <v>7467143</v>
      </c>
      <c r="H73" s="606">
        <f>SUM(F49,F51,F52,F55,F58,F61,F62,F63,F65,F66,F68,F69,F70,F71,F72)</f>
        <v>8010097</v>
      </c>
    </row>
    <row r="74" spans="1:6" ht="12.75">
      <c r="A74" s="240" t="s">
        <v>99</v>
      </c>
      <c r="B74" s="232" t="s">
        <v>29</v>
      </c>
      <c r="F74" s="232">
        <v>0</v>
      </c>
    </row>
    <row r="75" spans="1:6" ht="12.75">
      <c r="A75" s="242">
        <v>23</v>
      </c>
      <c r="B75" s="238" t="s">
        <v>321</v>
      </c>
      <c r="F75" s="232">
        <f>F73+F74</f>
        <v>7467143</v>
      </c>
    </row>
    <row r="76" ht="12.75">
      <c r="A76" s="241"/>
    </row>
    <row r="77" ht="12.75">
      <c r="A77" s="241"/>
    </row>
    <row r="78" ht="12.75">
      <c r="A78" s="234" t="s">
        <v>357</v>
      </c>
    </row>
    <row r="80" spans="1:6" ht="12.75">
      <c r="A80" s="241" t="s">
        <v>194</v>
      </c>
      <c r="C80" s="246" t="s">
        <v>189</v>
      </c>
      <c r="E80" s="241" t="s">
        <v>6</v>
      </c>
      <c r="F80" s="241" t="s">
        <v>195</v>
      </c>
    </row>
    <row r="82" spans="2:5" ht="12.75">
      <c r="B82" s="245" t="s">
        <v>196</v>
      </c>
      <c r="C82" s="245"/>
      <c r="D82" s="245"/>
      <c r="E82" s="244"/>
    </row>
    <row r="83" spans="2:8" ht="12.75">
      <c r="B83" s="245" t="s">
        <v>197</v>
      </c>
      <c r="C83" s="245"/>
      <c r="D83" s="245"/>
      <c r="E83" s="244"/>
      <c r="H83" s="247"/>
    </row>
    <row r="84" spans="2:8" ht="12.75">
      <c r="B84" s="245" t="s">
        <v>198</v>
      </c>
      <c r="C84" s="245"/>
      <c r="D84" s="245"/>
      <c r="E84" s="609"/>
      <c r="H84" s="610">
        <f>F86-H86</f>
        <v>301104</v>
      </c>
    </row>
    <row r="85" spans="2:5" ht="12.75">
      <c r="B85" s="245" t="s">
        <v>358</v>
      </c>
      <c r="C85" s="245"/>
      <c r="D85" s="245"/>
      <c r="E85" s="244"/>
    </row>
    <row r="86" spans="1:8" ht="12.75">
      <c r="A86" s="242">
        <v>24</v>
      </c>
      <c r="B86" s="232" t="s">
        <v>304</v>
      </c>
      <c r="E86" s="247">
        <v>21006</v>
      </c>
      <c r="F86" s="247">
        <v>1477194</v>
      </c>
      <c r="H86" s="609">
        <f>F87+F90+F91+F92</f>
        <v>1176090</v>
      </c>
    </row>
    <row r="87" spans="1:7" ht="12.75">
      <c r="A87" s="241" t="s">
        <v>102</v>
      </c>
      <c r="B87" s="232" t="s">
        <v>305</v>
      </c>
      <c r="E87" s="248">
        <v>15879</v>
      </c>
      <c r="F87" s="247">
        <v>897736</v>
      </c>
      <c r="G87" s="243"/>
    </row>
    <row r="88" spans="1:9" ht="12.75">
      <c r="A88" s="241" t="s">
        <v>104</v>
      </c>
      <c r="B88" s="232" t="s">
        <v>31</v>
      </c>
      <c r="E88" s="248">
        <v>11813</v>
      </c>
      <c r="F88" s="241" t="s">
        <v>199</v>
      </c>
      <c r="G88" s="710" t="s">
        <v>306</v>
      </c>
      <c r="H88" s="710"/>
      <c r="I88" s="710"/>
    </row>
    <row r="89" spans="1:9" ht="12.75">
      <c r="A89" s="241" t="s">
        <v>105</v>
      </c>
      <c r="B89" s="232" t="s">
        <v>32</v>
      </c>
      <c r="E89" s="3">
        <v>4066</v>
      </c>
      <c r="F89" s="241" t="s">
        <v>199</v>
      </c>
      <c r="G89" s="710" t="s">
        <v>306</v>
      </c>
      <c r="H89" s="710"/>
      <c r="I89" s="710"/>
    </row>
    <row r="90" spans="1:6" ht="12.75">
      <c r="A90" s="241" t="s">
        <v>106</v>
      </c>
      <c r="B90" s="232" t="s">
        <v>33</v>
      </c>
      <c r="E90" s="3">
        <v>4354</v>
      </c>
      <c r="F90" s="247">
        <v>235639</v>
      </c>
    </row>
    <row r="91" spans="1:6" ht="12.75">
      <c r="A91" s="241" t="s">
        <v>107</v>
      </c>
      <c r="B91" s="232" t="s">
        <v>307</v>
      </c>
      <c r="E91" s="232">
        <v>536</v>
      </c>
      <c r="F91" s="247">
        <v>32598</v>
      </c>
    </row>
    <row r="92" spans="1:6" ht="12.75">
      <c r="A92" s="241" t="s">
        <v>108</v>
      </c>
      <c r="B92" s="232" t="s">
        <v>308</v>
      </c>
      <c r="E92" s="232">
        <v>237</v>
      </c>
      <c r="F92" s="247">
        <v>10117</v>
      </c>
    </row>
    <row r="93" spans="1:6" ht="12.75">
      <c r="A93" s="241" t="s">
        <v>109</v>
      </c>
      <c r="B93" s="232" t="s">
        <v>309</v>
      </c>
      <c r="E93" s="247">
        <v>12031</v>
      </c>
      <c r="F93" s="241" t="s">
        <v>199</v>
      </c>
    </row>
    <row r="94" spans="1:6" ht="12.75">
      <c r="A94" s="242">
        <v>25</v>
      </c>
      <c r="B94" s="709" t="s">
        <v>310</v>
      </c>
      <c r="C94" s="709"/>
      <c r="D94" s="709"/>
      <c r="E94" s="247">
        <v>5125</v>
      </c>
      <c r="F94" s="247">
        <v>821085</v>
      </c>
    </row>
    <row r="95" spans="1:7" ht="12.75">
      <c r="A95" s="241" t="s">
        <v>103</v>
      </c>
      <c r="B95" s="709" t="s">
        <v>311</v>
      </c>
      <c r="C95" s="709"/>
      <c r="D95" s="709"/>
      <c r="E95" s="247">
        <v>1196</v>
      </c>
      <c r="F95" s="247">
        <v>5617</v>
      </c>
      <c r="G95" s="243" t="s">
        <v>359</v>
      </c>
    </row>
    <row r="96" spans="1:6" ht="12.75">
      <c r="A96" s="242">
        <v>26</v>
      </c>
      <c r="B96" s="232" t="s">
        <v>360</v>
      </c>
      <c r="E96" s="247">
        <v>0</v>
      </c>
      <c r="F96" s="247">
        <v>0</v>
      </c>
    </row>
    <row r="97" ht="12.75">
      <c r="B97" s="232" t="s">
        <v>361</v>
      </c>
    </row>
    <row r="99" spans="2:4" ht="12.75">
      <c r="B99" s="245" t="s">
        <v>200</v>
      </c>
      <c r="C99" s="245"/>
      <c r="D99" s="245"/>
    </row>
    <row r="100" spans="2:4" ht="12.75">
      <c r="B100" s="245" t="s">
        <v>362</v>
      </c>
      <c r="C100" s="245"/>
      <c r="D100" s="245"/>
    </row>
    <row r="101" spans="1:7" ht="45">
      <c r="A101" s="242">
        <v>27</v>
      </c>
      <c r="B101" s="232" t="s">
        <v>322</v>
      </c>
      <c r="E101" s="232">
        <v>43</v>
      </c>
      <c r="F101" s="232">
        <v>4087</v>
      </c>
      <c r="G101" s="249" t="s">
        <v>363</v>
      </c>
    </row>
    <row r="102" spans="1:6" ht="12.75">
      <c r="A102" s="240" t="s">
        <v>364</v>
      </c>
      <c r="B102" s="238" t="s">
        <v>323</v>
      </c>
      <c r="E102" s="232">
        <v>27</v>
      </c>
      <c r="F102" s="232">
        <v>2226</v>
      </c>
    </row>
    <row r="103" spans="1:6" ht="12.75">
      <c r="A103" s="241" t="s">
        <v>365</v>
      </c>
      <c r="B103" s="238" t="s">
        <v>324</v>
      </c>
      <c r="E103" s="232">
        <v>16</v>
      </c>
      <c r="F103" s="232">
        <v>617</v>
      </c>
    </row>
    <row r="104" spans="1:7" ht="45">
      <c r="A104" s="242">
        <v>28</v>
      </c>
      <c r="B104" s="232" t="s">
        <v>366</v>
      </c>
      <c r="F104" s="232">
        <v>3908</v>
      </c>
      <c r="G104" s="249" t="s">
        <v>312</v>
      </c>
    </row>
    <row r="105" spans="1:7" ht="12.75">
      <c r="A105" s="242">
        <v>29</v>
      </c>
      <c r="B105" s="232" t="s">
        <v>313</v>
      </c>
      <c r="E105" s="250">
        <v>1550</v>
      </c>
      <c r="F105" s="232">
        <v>3982</v>
      </c>
      <c r="G105" s="243" t="s">
        <v>359</v>
      </c>
    </row>
    <row r="106" spans="1:5" ht="12.75">
      <c r="A106" s="242"/>
      <c r="E106" s="241"/>
    </row>
    <row r="107" spans="1:6" ht="12.75">
      <c r="A107" s="242">
        <v>30</v>
      </c>
      <c r="B107" s="709" t="s">
        <v>367</v>
      </c>
      <c r="C107" s="709"/>
      <c r="E107" s="247">
        <v>11720</v>
      </c>
      <c r="F107" s="247">
        <v>1488853</v>
      </c>
    </row>
    <row r="108" ht="12.75">
      <c r="A108" s="242"/>
    </row>
    <row r="109" spans="1:6" ht="12.75">
      <c r="A109" s="242">
        <v>31</v>
      </c>
      <c r="B109" s="232" t="s">
        <v>35</v>
      </c>
      <c r="E109" s="232">
        <v>33</v>
      </c>
      <c r="F109" s="247">
        <v>12434</v>
      </c>
    </row>
    <row r="111" spans="1:6" ht="12.75">
      <c r="A111" s="242">
        <v>32</v>
      </c>
      <c r="B111" s="232" t="s">
        <v>201</v>
      </c>
      <c r="E111" s="232">
        <v>376</v>
      </c>
      <c r="F111" s="247">
        <v>35887</v>
      </c>
    </row>
    <row r="112" ht="12.75">
      <c r="A112" s="242"/>
    </row>
    <row r="113" spans="1:6" ht="12.75">
      <c r="A113" s="242">
        <v>33</v>
      </c>
      <c r="B113" s="232" t="s">
        <v>202</v>
      </c>
      <c r="E113" s="232">
        <v>0</v>
      </c>
      <c r="F113" s="247">
        <v>13884</v>
      </c>
    </row>
    <row r="114" ht="12.75">
      <c r="A114" s="242"/>
    </row>
    <row r="115" spans="1:6" ht="12.75">
      <c r="A115" s="242">
        <v>34</v>
      </c>
      <c r="B115" s="232" t="s">
        <v>368</v>
      </c>
      <c r="E115" s="232">
        <v>369</v>
      </c>
      <c r="F115" s="247">
        <v>15155</v>
      </c>
    </row>
    <row r="117" spans="1:6" ht="12.75">
      <c r="A117" s="242">
        <v>35</v>
      </c>
      <c r="B117" s="709" t="s">
        <v>369</v>
      </c>
      <c r="C117" s="709"/>
      <c r="D117" s="709"/>
      <c r="E117" s="247">
        <v>1215</v>
      </c>
      <c r="F117" s="247">
        <v>15852</v>
      </c>
    </row>
    <row r="118" ht="12.75">
      <c r="A118" s="242"/>
    </row>
    <row r="119" spans="1:6" ht="12.75">
      <c r="A119" s="242">
        <v>36</v>
      </c>
      <c r="B119" s="232" t="s">
        <v>370</v>
      </c>
      <c r="E119" s="232" t="s">
        <v>398</v>
      </c>
      <c r="F119" s="232" t="s">
        <v>398</v>
      </c>
    </row>
    <row r="121" spans="1:6" ht="12.75">
      <c r="A121" s="242">
        <v>37</v>
      </c>
      <c r="B121" s="232" t="s">
        <v>41</v>
      </c>
      <c r="E121" s="232">
        <v>0</v>
      </c>
      <c r="F121" s="232">
        <v>0</v>
      </c>
    </row>
    <row r="124" ht="12.75">
      <c r="A124" s="238" t="s">
        <v>371</v>
      </c>
    </row>
    <row r="125" ht="12.75">
      <c r="A125" s="238"/>
    </row>
    <row r="126" spans="1:6" ht="12.75">
      <c r="A126" s="238"/>
      <c r="F126" s="241" t="s">
        <v>183</v>
      </c>
    </row>
    <row r="128" ht="12.75">
      <c r="B128" s="245" t="s">
        <v>372</v>
      </c>
    </row>
    <row r="129" spans="1:6" ht="12.75">
      <c r="A129" s="242">
        <v>38</v>
      </c>
      <c r="B129" s="232" t="s">
        <v>45</v>
      </c>
      <c r="F129" s="247">
        <v>248235</v>
      </c>
    </row>
    <row r="130" spans="1:6" ht="12.75">
      <c r="A130" s="242">
        <v>39</v>
      </c>
      <c r="B130" s="232" t="s">
        <v>46</v>
      </c>
      <c r="F130" s="247">
        <v>115053</v>
      </c>
    </row>
    <row r="131" spans="1:6" ht="12.75">
      <c r="A131" s="242">
        <v>40</v>
      </c>
      <c r="B131" s="232" t="s">
        <v>47</v>
      </c>
      <c r="F131" s="247">
        <v>10688</v>
      </c>
    </row>
    <row r="132" spans="1:6" ht="12.75">
      <c r="A132" s="242">
        <v>41</v>
      </c>
      <c r="B132" s="232" t="s">
        <v>203</v>
      </c>
      <c r="F132" s="247">
        <v>25403</v>
      </c>
    </row>
    <row r="134" spans="2:5" ht="12.75">
      <c r="B134" s="245" t="s">
        <v>204</v>
      </c>
      <c r="C134" s="245"/>
      <c r="D134" s="245"/>
      <c r="E134" s="245"/>
    </row>
    <row r="135" spans="2:9" ht="12.75">
      <c r="B135" s="245" t="s">
        <v>373</v>
      </c>
      <c r="C135" s="245"/>
      <c r="D135" s="245"/>
      <c r="E135" s="245"/>
      <c r="G135" s="243"/>
      <c r="H135" s="243"/>
      <c r="I135" s="243"/>
    </row>
    <row r="136" spans="1:6" ht="12.75">
      <c r="A136" s="242">
        <v>42</v>
      </c>
      <c r="B136" s="232" t="s">
        <v>205</v>
      </c>
      <c r="F136" s="3">
        <v>3211</v>
      </c>
    </row>
    <row r="137" spans="1:6" ht="12.75">
      <c r="A137" s="242">
        <v>43</v>
      </c>
      <c r="B137" s="232" t="s">
        <v>206</v>
      </c>
      <c r="F137" s="3">
        <v>6106</v>
      </c>
    </row>
    <row r="138" spans="1:9" ht="12.75">
      <c r="A138" s="242">
        <v>44</v>
      </c>
      <c r="B138" s="238" t="s">
        <v>160</v>
      </c>
      <c r="F138" s="3">
        <f>F136+F137</f>
        <v>9317</v>
      </c>
      <c r="G138" s="710" t="s">
        <v>314</v>
      </c>
      <c r="H138" s="709"/>
      <c r="I138" s="709"/>
    </row>
    <row r="139" spans="1:9" ht="12.75">
      <c r="A139" s="241" t="s">
        <v>374</v>
      </c>
      <c r="B139" s="232" t="s">
        <v>207</v>
      </c>
      <c r="F139" s="3">
        <v>4677</v>
      </c>
      <c r="G139" s="710" t="s">
        <v>375</v>
      </c>
      <c r="H139" s="709"/>
      <c r="I139" s="709"/>
    </row>
    <row r="140" spans="1:9" ht="12.75">
      <c r="A140" s="241" t="s">
        <v>376</v>
      </c>
      <c r="B140" s="232" t="s">
        <v>208</v>
      </c>
      <c r="F140" s="232">
        <v>408</v>
      </c>
      <c r="G140" s="710" t="s">
        <v>375</v>
      </c>
      <c r="H140" s="709"/>
      <c r="I140" s="709"/>
    </row>
    <row r="141" spans="1:7" ht="12.75">
      <c r="A141" s="242">
        <v>45</v>
      </c>
      <c r="B141" s="709" t="s">
        <v>315</v>
      </c>
      <c r="C141" s="709"/>
      <c r="D141" s="709"/>
      <c r="E141" s="709"/>
      <c r="F141" s="247">
        <v>11130</v>
      </c>
      <c r="G141" s="243" t="s">
        <v>316</v>
      </c>
    </row>
    <row r="143" spans="2:5" ht="12.75">
      <c r="B143" s="245" t="s">
        <v>209</v>
      </c>
      <c r="C143" s="245"/>
      <c r="D143" s="245"/>
      <c r="E143" s="245"/>
    </row>
    <row r="144" spans="2:9" ht="12.75">
      <c r="B144" s="245" t="s">
        <v>377</v>
      </c>
      <c r="C144" s="245"/>
      <c r="D144" s="245"/>
      <c r="E144" s="245"/>
      <c r="G144" s="243"/>
      <c r="H144" s="243"/>
      <c r="I144" s="243"/>
    </row>
    <row r="145" spans="1:6" ht="12.75">
      <c r="A145" s="242">
        <v>46</v>
      </c>
      <c r="B145" s="232" t="s">
        <v>205</v>
      </c>
      <c r="F145" s="3">
        <v>3136</v>
      </c>
    </row>
    <row r="146" spans="1:6" ht="12.75">
      <c r="A146" s="242">
        <v>47</v>
      </c>
      <c r="B146" s="232" t="s">
        <v>206</v>
      </c>
      <c r="F146" s="3">
        <v>7682</v>
      </c>
    </row>
    <row r="147" spans="1:9" ht="12.75">
      <c r="A147" s="242">
        <v>48</v>
      </c>
      <c r="B147" s="238" t="s">
        <v>160</v>
      </c>
      <c r="F147" s="3">
        <f>F145+F146</f>
        <v>10818</v>
      </c>
      <c r="G147" s="710" t="s">
        <v>314</v>
      </c>
      <c r="H147" s="709"/>
      <c r="I147" s="709"/>
    </row>
    <row r="148" spans="1:9" ht="12.75">
      <c r="A148" s="241" t="s">
        <v>378</v>
      </c>
      <c r="B148" s="232" t="s">
        <v>210</v>
      </c>
      <c r="F148" s="3">
        <v>5608</v>
      </c>
      <c r="G148" s="710" t="s">
        <v>379</v>
      </c>
      <c r="H148" s="709"/>
      <c r="I148" s="709"/>
    </row>
    <row r="149" spans="1:9" ht="12.75">
      <c r="A149" s="241" t="s">
        <v>380</v>
      </c>
      <c r="B149" s="232" t="s">
        <v>211</v>
      </c>
      <c r="F149" s="3">
        <v>1183</v>
      </c>
      <c r="G149" s="710" t="s">
        <v>379</v>
      </c>
      <c r="H149" s="709"/>
      <c r="I149" s="709"/>
    </row>
    <row r="150" spans="1:7" ht="12.75">
      <c r="A150" s="242">
        <v>49</v>
      </c>
      <c r="B150" s="709" t="s">
        <v>317</v>
      </c>
      <c r="C150" s="709"/>
      <c r="D150" s="709"/>
      <c r="F150" s="247">
        <v>13390</v>
      </c>
      <c r="G150" s="243" t="s">
        <v>318</v>
      </c>
    </row>
    <row r="152" spans="2:4" ht="12.75">
      <c r="B152" s="245" t="s">
        <v>381</v>
      </c>
      <c r="C152" s="245"/>
      <c r="D152" s="245"/>
    </row>
    <row r="153" spans="1:6" ht="12.75">
      <c r="A153" s="242">
        <v>50</v>
      </c>
      <c r="B153" s="232" t="s">
        <v>212</v>
      </c>
      <c r="F153" s="232">
        <v>610</v>
      </c>
    </row>
    <row r="154" spans="1:6" ht="12.75">
      <c r="A154" s="242">
        <v>51</v>
      </c>
      <c r="B154" s="232" t="s">
        <v>213</v>
      </c>
      <c r="F154" s="247">
        <v>13505</v>
      </c>
    </row>
    <row r="155" spans="1:6" ht="12.75">
      <c r="A155" s="242">
        <v>52</v>
      </c>
      <c r="B155" s="232" t="s">
        <v>319</v>
      </c>
      <c r="F155" s="232">
        <v>717</v>
      </c>
    </row>
    <row r="156" spans="1:6" ht="12.75">
      <c r="A156" s="242">
        <v>53</v>
      </c>
      <c r="B156" s="232" t="s">
        <v>214</v>
      </c>
      <c r="F156" s="247">
        <v>11357</v>
      </c>
    </row>
    <row r="157" spans="2:4" ht="12.75">
      <c r="B157" s="709" t="s">
        <v>320</v>
      </c>
      <c r="C157" s="709"/>
      <c r="D157" s="709"/>
    </row>
    <row r="158" spans="1:6" ht="12.75">
      <c r="A158" s="242">
        <v>54</v>
      </c>
      <c r="B158" s="232" t="s">
        <v>214</v>
      </c>
      <c r="F158" s="247">
        <v>628</v>
      </c>
    </row>
    <row r="159" ht="12.75">
      <c r="B159" s="232" t="s">
        <v>215</v>
      </c>
    </row>
    <row r="161" ht="12.75">
      <c r="A161" s="238" t="s">
        <v>382</v>
      </c>
    </row>
    <row r="163" spans="1:6" ht="12.75">
      <c r="A163" s="241" t="s">
        <v>194</v>
      </c>
      <c r="C163" s="241" t="s">
        <v>189</v>
      </c>
      <c r="F163" s="241" t="s">
        <v>183</v>
      </c>
    </row>
    <row r="165" spans="1:6" ht="12.75">
      <c r="A165" s="242">
        <v>55</v>
      </c>
      <c r="B165" s="232" t="s">
        <v>61</v>
      </c>
      <c r="F165" s="232">
        <v>92</v>
      </c>
    </row>
    <row r="166" spans="1:6" ht="12.75">
      <c r="A166" s="242">
        <v>56</v>
      </c>
      <c r="B166" s="232" t="s">
        <v>216</v>
      </c>
      <c r="F166" s="232">
        <v>190</v>
      </c>
    </row>
    <row r="167" ht="12.75">
      <c r="B167" s="232" t="s">
        <v>217</v>
      </c>
    </row>
    <row r="168" spans="1:6" ht="12.75">
      <c r="A168" s="242">
        <v>57</v>
      </c>
      <c r="B168" s="232" t="s">
        <v>63</v>
      </c>
      <c r="F168" s="247">
        <v>24640</v>
      </c>
    </row>
    <row r="169" spans="1:6" ht="12.75">
      <c r="A169" s="242">
        <v>58</v>
      </c>
      <c r="B169" s="232" t="s">
        <v>64</v>
      </c>
      <c r="F169" s="247">
        <v>1619</v>
      </c>
    </row>
    <row r="171" ht="12.75">
      <c r="B171" s="251"/>
    </row>
  </sheetData>
  <mergeCells count="22">
    <mergeCell ref="G149:I149"/>
    <mergeCell ref="B150:D150"/>
    <mergeCell ref="G88:I88"/>
    <mergeCell ref="B94:D94"/>
    <mergeCell ref="B95:D95"/>
    <mergeCell ref="G89:I8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A21:F21"/>
    <mergeCell ref="G38:H38"/>
    <mergeCell ref="G55:H55"/>
    <mergeCell ref="G64:H64"/>
    <mergeCell ref="B57:E57"/>
    <mergeCell ref="B39:E39"/>
  </mergeCells>
  <hyperlinks>
    <hyperlink ref="C15" r:id="rId1" display="matzke@csulb.edu"/>
  </hyperlinks>
  <printOptions gridLines="1" headings="1"/>
  <pageMargins left="0.5" right="0.5" top="0.75" bottom="0.75" header="0.5" footer="0.5"/>
  <pageSetup orientation="portrait" scale="85" r:id="rId2"/>
  <headerFooter alignWithMargins="0">
    <oddFooter>&amp;C&amp;F&amp;RPage &amp;P</oddFooter>
  </headerFooter>
  <rowBreaks count="1" manualBreakCount="1">
    <brk id="53" max="255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5" width="11.421875" style="201" customWidth="1"/>
    <col min="6" max="6" width="11.421875" style="202" customWidth="1"/>
    <col min="7" max="16384" width="11.421875" style="201" customWidth="1"/>
  </cols>
  <sheetData>
    <row r="1" spans="1:3" ht="18">
      <c r="A1" s="199" t="s">
        <v>170</v>
      </c>
      <c r="B1" s="200"/>
      <c r="C1" s="200"/>
    </row>
    <row r="2" spans="1:3" ht="18">
      <c r="A2" s="200" t="s">
        <v>171</v>
      </c>
      <c r="B2" s="200"/>
      <c r="C2" s="200"/>
    </row>
    <row r="3" spans="1:3" ht="18">
      <c r="A3" s="203" t="s">
        <v>344</v>
      </c>
      <c r="B3" s="200"/>
      <c r="C3" s="200" t="s">
        <v>345</v>
      </c>
    </row>
    <row r="5" spans="1:5" ht="12.75">
      <c r="A5" s="204" t="s">
        <v>172</v>
      </c>
      <c r="B5" s="205" t="s">
        <v>146</v>
      </c>
      <c r="C5" s="206"/>
      <c r="D5" s="206"/>
      <c r="E5" s="207"/>
    </row>
    <row r="7" spans="1:5" ht="12.75">
      <c r="A7" s="208" t="s">
        <v>173</v>
      </c>
      <c r="C7" s="209" t="s">
        <v>408</v>
      </c>
      <c r="D7" s="206"/>
      <c r="E7" s="207"/>
    </row>
    <row r="9" spans="1:5" ht="12.75">
      <c r="A9" s="208" t="s">
        <v>175</v>
      </c>
      <c r="C9" s="209" t="s">
        <v>244</v>
      </c>
      <c r="D9" s="206"/>
      <c r="E9" s="207"/>
    </row>
    <row r="11" spans="1:3" ht="12.75">
      <c r="A11" s="208" t="s">
        <v>177</v>
      </c>
      <c r="B11" s="209" t="s">
        <v>409</v>
      </c>
      <c r="C11" s="207"/>
    </row>
    <row r="13" spans="1:3" ht="12.75">
      <c r="A13" s="208" t="s">
        <v>178</v>
      </c>
      <c r="B13" s="209" t="s">
        <v>410</v>
      </c>
      <c r="C13" s="207"/>
    </row>
    <row r="15" spans="1:4" ht="15">
      <c r="A15" s="208" t="s">
        <v>179</v>
      </c>
      <c r="C15" s="4" t="s">
        <v>245</v>
      </c>
      <c r="D15" s="207"/>
    </row>
    <row r="18" ht="12.75">
      <c r="A18" s="208" t="s">
        <v>286</v>
      </c>
    </row>
    <row r="19" ht="12.75">
      <c r="A19" s="208" t="s">
        <v>287</v>
      </c>
    </row>
    <row r="20" spans="1:6" ht="12.75">
      <c r="A20" s="711" t="s">
        <v>288</v>
      </c>
      <c r="B20" s="712"/>
      <c r="C20" s="712"/>
      <c r="D20" s="712"/>
      <c r="E20" s="712"/>
      <c r="F20" s="712"/>
    </row>
    <row r="21" spans="1:6" ht="12.75">
      <c r="A21" s="711" t="s">
        <v>346</v>
      </c>
      <c r="B21" s="712"/>
      <c r="C21" s="712"/>
      <c r="D21" s="712"/>
      <c r="E21" s="712"/>
      <c r="F21" s="712"/>
    </row>
    <row r="23" ht="12.75">
      <c r="A23" s="208" t="s">
        <v>347</v>
      </c>
    </row>
    <row r="24" ht="12.75">
      <c r="A24" s="208"/>
    </row>
    <row r="25" spans="1:6" ht="12.75">
      <c r="A25" s="210" t="s">
        <v>181</v>
      </c>
      <c r="C25" s="211" t="s">
        <v>182</v>
      </c>
      <c r="F25" s="212" t="s">
        <v>183</v>
      </c>
    </row>
    <row r="27" spans="1:6" ht="12.75">
      <c r="A27" s="213">
        <v>1</v>
      </c>
      <c r="B27" s="201" t="s">
        <v>184</v>
      </c>
      <c r="F27" s="202">
        <v>0</v>
      </c>
    </row>
    <row r="28" ht="12.75">
      <c r="A28" s="213"/>
    </row>
    <row r="30" ht="12.75">
      <c r="A30" s="204" t="s">
        <v>349</v>
      </c>
    </row>
    <row r="32" spans="1:6" ht="12.75">
      <c r="A32" s="211" t="s">
        <v>181</v>
      </c>
      <c r="C32" s="211" t="s">
        <v>185</v>
      </c>
      <c r="F32" s="212" t="s">
        <v>186</v>
      </c>
    </row>
    <row r="33" spans="1:6" ht="12.75">
      <c r="A33" s="211"/>
      <c r="C33" s="211"/>
      <c r="F33" s="212"/>
    </row>
    <row r="34" spans="1:6" ht="12.75">
      <c r="A34" s="213">
        <v>2</v>
      </c>
      <c r="B34" s="201" t="s">
        <v>187</v>
      </c>
      <c r="F34" s="202">
        <f>F35+F36</f>
        <v>20</v>
      </c>
    </row>
    <row r="35" spans="1:6" ht="12.75">
      <c r="A35" s="210" t="s">
        <v>68</v>
      </c>
      <c r="B35" s="201" t="s">
        <v>11</v>
      </c>
      <c r="F35" s="202">
        <v>17</v>
      </c>
    </row>
    <row r="36" spans="1:6" ht="12.75">
      <c r="A36" s="210" t="s">
        <v>69</v>
      </c>
      <c r="B36" s="201" t="s">
        <v>12</v>
      </c>
      <c r="F36" s="202">
        <v>3</v>
      </c>
    </row>
    <row r="37" spans="1:6" ht="12.75">
      <c r="A37" s="213">
        <v>3</v>
      </c>
      <c r="B37" s="201" t="s">
        <v>13</v>
      </c>
      <c r="F37" s="202">
        <v>30</v>
      </c>
    </row>
    <row r="38" spans="1:9" ht="12.75">
      <c r="A38" s="210" t="s">
        <v>71</v>
      </c>
      <c r="B38" s="201" t="s">
        <v>14</v>
      </c>
      <c r="F38" s="202">
        <v>21</v>
      </c>
      <c r="G38" s="713"/>
      <c r="H38" s="712"/>
      <c r="I38" s="214"/>
    </row>
    <row r="39" spans="1:8" ht="12.75">
      <c r="A39" s="213">
        <v>4</v>
      </c>
      <c r="B39" s="712" t="s">
        <v>290</v>
      </c>
      <c r="C39" s="712"/>
      <c r="D39" s="712"/>
      <c r="E39" s="712"/>
      <c r="F39" s="202">
        <v>1</v>
      </c>
      <c r="G39" s="215"/>
      <c r="H39" s="215"/>
    </row>
    <row r="40" spans="1:6" ht="12.75">
      <c r="A40" s="213">
        <v>5</v>
      </c>
      <c r="B40" s="201" t="s">
        <v>15</v>
      </c>
      <c r="F40" s="202">
        <v>30.5</v>
      </c>
    </row>
    <row r="41" spans="1:6" ht="12.75">
      <c r="A41" s="213">
        <v>6</v>
      </c>
      <c r="B41" s="208" t="s">
        <v>188</v>
      </c>
      <c r="F41" s="202">
        <f>F34+F37+F39+F40</f>
        <v>81.5</v>
      </c>
    </row>
    <row r="44" ht="12.75">
      <c r="A44" s="208" t="s">
        <v>350</v>
      </c>
    </row>
    <row r="46" spans="1:6" ht="12.75">
      <c r="A46" s="211" t="s">
        <v>181</v>
      </c>
      <c r="C46" s="211" t="s">
        <v>189</v>
      </c>
      <c r="F46" s="212" t="s">
        <v>190</v>
      </c>
    </row>
    <row r="47" spans="1:4" ht="12.75">
      <c r="A47" s="211"/>
      <c r="D47" s="211"/>
    </row>
    <row r="48" spans="2:6" ht="12.75">
      <c r="B48" s="216" t="s">
        <v>351</v>
      </c>
      <c r="C48" s="215"/>
      <c r="D48" s="215"/>
      <c r="E48" s="215"/>
      <c r="F48" s="217"/>
    </row>
    <row r="49" spans="1:7" ht="12.75">
      <c r="A49" s="213">
        <v>7</v>
      </c>
      <c r="B49" s="201" t="s">
        <v>16</v>
      </c>
      <c r="F49" s="202">
        <v>1516284</v>
      </c>
      <c r="G49" s="211"/>
    </row>
    <row r="50" spans="1:7" ht="12.75">
      <c r="A50" s="210" t="s">
        <v>75</v>
      </c>
      <c r="B50" s="201" t="s">
        <v>17</v>
      </c>
      <c r="F50" s="202">
        <v>1201585</v>
      </c>
      <c r="G50" s="211"/>
    </row>
    <row r="51" spans="1:6" ht="12.75">
      <c r="A51" s="213">
        <v>8</v>
      </c>
      <c r="B51" s="201" t="s">
        <v>18</v>
      </c>
      <c r="F51" s="202">
        <v>1077918</v>
      </c>
    </row>
    <row r="52" spans="1:6" ht="12.75">
      <c r="A52" s="213">
        <v>9</v>
      </c>
      <c r="B52" s="201" t="s">
        <v>19</v>
      </c>
      <c r="F52" s="202">
        <v>447070</v>
      </c>
    </row>
    <row r="54" spans="1:7" ht="12.75">
      <c r="A54" s="218"/>
      <c r="B54" s="216" t="s">
        <v>352</v>
      </c>
      <c r="C54" s="215"/>
      <c r="D54" s="218"/>
      <c r="E54" s="218"/>
      <c r="F54" s="219"/>
      <c r="G54" s="218"/>
    </row>
    <row r="55" spans="1:8" ht="12.75">
      <c r="A55" s="213">
        <v>10</v>
      </c>
      <c r="B55" s="218" t="s">
        <v>291</v>
      </c>
      <c r="C55" s="218"/>
      <c r="D55" s="218"/>
      <c r="E55" s="218"/>
      <c r="F55" s="219">
        <f>F56+F57</f>
        <v>551007</v>
      </c>
      <c r="G55" s="714"/>
      <c r="H55" s="715"/>
    </row>
    <row r="56" spans="1:7" ht="12.75">
      <c r="A56" s="210" t="s">
        <v>81</v>
      </c>
      <c r="B56" s="218" t="s">
        <v>293</v>
      </c>
      <c r="C56" s="218"/>
      <c r="D56" s="218"/>
      <c r="E56" s="218"/>
      <c r="F56" s="219">
        <v>551007</v>
      </c>
      <c r="G56" s="218"/>
    </row>
    <row r="57" spans="1:7" ht="12.75">
      <c r="A57" s="210" t="s">
        <v>295</v>
      </c>
      <c r="B57" s="716" t="s">
        <v>296</v>
      </c>
      <c r="C57" s="716"/>
      <c r="D57" s="716"/>
      <c r="E57" s="716"/>
      <c r="F57" s="219">
        <v>0</v>
      </c>
      <c r="G57" s="218"/>
    </row>
    <row r="58" spans="1:7" ht="12.75">
      <c r="A58" s="213">
        <v>11</v>
      </c>
      <c r="B58" s="218" t="s">
        <v>297</v>
      </c>
      <c r="C58" s="218"/>
      <c r="D58" s="218"/>
      <c r="E58" s="218"/>
      <c r="F58" s="219">
        <f>F59+F60</f>
        <v>715728</v>
      </c>
      <c r="G58" s="218"/>
    </row>
    <row r="59" spans="1:7" ht="12.75">
      <c r="A59" s="210" t="s">
        <v>83</v>
      </c>
      <c r="B59" s="218" t="s">
        <v>298</v>
      </c>
      <c r="C59" s="218"/>
      <c r="D59" s="218"/>
      <c r="E59" s="218"/>
      <c r="F59" s="219">
        <v>609071</v>
      </c>
      <c r="G59" s="218"/>
    </row>
    <row r="60" spans="1:7" ht="12.75">
      <c r="A60" s="210" t="s">
        <v>84</v>
      </c>
      <c r="B60" s="218" t="s">
        <v>22</v>
      </c>
      <c r="C60" s="218"/>
      <c r="D60" s="218"/>
      <c r="E60" s="218"/>
      <c r="F60" s="219">
        <v>106657</v>
      </c>
      <c r="G60" s="218"/>
    </row>
    <row r="61" spans="1:7" ht="12.75">
      <c r="A61" s="213">
        <v>12</v>
      </c>
      <c r="B61" s="218" t="s">
        <v>299</v>
      </c>
      <c r="C61" s="218"/>
      <c r="D61" s="218"/>
      <c r="E61" s="218"/>
      <c r="F61" s="219">
        <v>27497</v>
      </c>
      <c r="G61" s="218"/>
    </row>
    <row r="62" spans="1:7" ht="12.75">
      <c r="A62" s="213">
        <v>13</v>
      </c>
      <c r="B62" s="218" t="s">
        <v>300</v>
      </c>
      <c r="C62" s="218"/>
      <c r="D62" s="218"/>
      <c r="E62" s="218"/>
      <c r="F62" s="219">
        <v>57972</v>
      </c>
      <c r="G62" s="218"/>
    </row>
    <row r="63" spans="1:7" ht="12.75">
      <c r="A63" s="213">
        <v>14</v>
      </c>
      <c r="B63" s="218" t="s">
        <v>301</v>
      </c>
      <c r="C63" s="218"/>
      <c r="D63" s="218"/>
      <c r="E63" s="218"/>
      <c r="F63" s="219">
        <v>376850</v>
      </c>
      <c r="G63" s="218"/>
    </row>
    <row r="64" spans="1:9" ht="12.75">
      <c r="A64" s="210" t="s">
        <v>88</v>
      </c>
      <c r="B64" s="218" t="s">
        <v>302</v>
      </c>
      <c r="C64" s="218"/>
      <c r="D64" s="218"/>
      <c r="E64" s="218"/>
      <c r="F64" s="219">
        <v>155100</v>
      </c>
      <c r="G64" s="714"/>
      <c r="H64" s="715"/>
      <c r="I64" s="214"/>
    </row>
    <row r="65" spans="1:7" ht="12.75">
      <c r="A65" s="213">
        <v>15</v>
      </c>
      <c r="B65" s="218" t="s">
        <v>191</v>
      </c>
      <c r="C65" s="218"/>
      <c r="D65" s="218"/>
      <c r="E65" s="218"/>
      <c r="F65" s="220">
        <v>1813</v>
      </c>
      <c r="G65" s="210"/>
    </row>
    <row r="66" spans="1:7" ht="12.75">
      <c r="A66" s="213">
        <v>16</v>
      </c>
      <c r="B66" s="218" t="s">
        <v>23</v>
      </c>
      <c r="C66" s="218"/>
      <c r="D66" s="218"/>
      <c r="E66" s="218"/>
      <c r="F66" s="220">
        <v>0</v>
      </c>
      <c r="G66" s="218"/>
    </row>
    <row r="67" spans="1:7" ht="12.75">
      <c r="A67" s="218"/>
      <c r="B67" s="218"/>
      <c r="C67" s="218"/>
      <c r="D67" s="218"/>
      <c r="E67" s="218"/>
      <c r="F67" s="219"/>
      <c r="G67" s="218"/>
    </row>
    <row r="68" spans="1:6" ht="12.75">
      <c r="A68" s="213">
        <v>17</v>
      </c>
      <c r="B68" s="201" t="s">
        <v>24</v>
      </c>
      <c r="F68" s="221">
        <v>40000</v>
      </c>
    </row>
    <row r="69" spans="1:6" ht="15" customHeight="1">
      <c r="A69" s="213">
        <v>18</v>
      </c>
      <c r="B69" s="201" t="s">
        <v>25</v>
      </c>
      <c r="F69" s="221">
        <v>136614</v>
      </c>
    </row>
    <row r="70" spans="1:6" ht="12.75">
      <c r="A70" s="213">
        <v>19</v>
      </c>
      <c r="B70" s="201" t="s">
        <v>26</v>
      </c>
      <c r="F70" s="221">
        <v>2500</v>
      </c>
    </row>
    <row r="71" spans="1:6" ht="12.75">
      <c r="A71" s="213">
        <v>20</v>
      </c>
      <c r="B71" s="201" t="s">
        <v>192</v>
      </c>
      <c r="F71" s="221">
        <v>64000</v>
      </c>
    </row>
    <row r="72" spans="1:6" ht="12.75">
      <c r="A72" s="213">
        <v>21</v>
      </c>
      <c r="B72" s="201" t="s">
        <v>28</v>
      </c>
      <c r="F72" s="221">
        <v>242872</v>
      </c>
    </row>
    <row r="73" spans="1:6" ht="12.75">
      <c r="A73" s="213">
        <v>22</v>
      </c>
      <c r="B73" s="208" t="s">
        <v>193</v>
      </c>
      <c r="F73" s="202">
        <f>SUM(F49,F51,F52,F55,F58,F61:F63,F65,F66,F68:F72)</f>
        <v>5258125</v>
      </c>
    </row>
    <row r="74" spans="1:6" ht="12.75">
      <c r="A74" s="210" t="s">
        <v>99</v>
      </c>
      <c r="B74" s="201" t="s">
        <v>29</v>
      </c>
      <c r="F74" s="221">
        <v>626760</v>
      </c>
    </row>
    <row r="75" spans="1:6" ht="12.75">
      <c r="A75" s="213">
        <v>23</v>
      </c>
      <c r="B75" s="208" t="s">
        <v>321</v>
      </c>
      <c r="F75" s="202">
        <f>F73+F74</f>
        <v>5884885</v>
      </c>
    </row>
    <row r="76" ht="12.75">
      <c r="A76" s="211"/>
    </row>
    <row r="77" ht="12.75">
      <c r="A77" s="211"/>
    </row>
    <row r="78" ht="12.75">
      <c r="A78" s="204" t="s">
        <v>357</v>
      </c>
    </row>
    <row r="80" spans="1:6" ht="12.75">
      <c r="A80" s="211" t="s">
        <v>194</v>
      </c>
      <c r="C80" s="222" t="s">
        <v>189</v>
      </c>
      <c r="E80" s="211" t="s">
        <v>6</v>
      </c>
      <c r="F80" s="212" t="s">
        <v>195</v>
      </c>
    </row>
    <row r="82" spans="2:5" ht="12.75">
      <c r="B82" s="216" t="s">
        <v>196</v>
      </c>
      <c r="C82" s="216"/>
      <c r="D82" s="216"/>
      <c r="E82" s="215"/>
    </row>
    <row r="83" spans="2:5" ht="12.75">
      <c r="B83" s="216" t="s">
        <v>197</v>
      </c>
      <c r="C83" s="216"/>
      <c r="D83" s="216"/>
      <c r="E83" s="215"/>
    </row>
    <row r="84" spans="2:5" ht="12.75">
      <c r="B84" s="216" t="s">
        <v>198</v>
      </c>
      <c r="C84" s="216"/>
      <c r="D84" s="216"/>
      <c r="E84" s="215"/>
    </row>
    <row r="85" spans="2:5" ht="12.75">
      <c r="B85" s="216" t="s">
        <v>358</v>
      </c>
      <c r="C85" s="216"/>
      <c r="D85" s="216"/>
      <c r="E85" s="215"/>
    </row>
    <row r="86" spans="1:6" ht="12.75">
      <c r="A86" s="213">
        <v>24</v>
      </c>
      <c r="B86" s="201" t="s">
        <v>304</v>
      </c>
      <c r="E86" s="223">
        <v>19317</v>
      </c>
      <c r="F86" s="221">
        <v>1127398</v>
      </c>
    </row>
    <row r="87" spans="1:7" ht="12.75">
      <c r="A87" s="211" t="s">
        <v>102</v>
      </c>
      <c r="B87" s="201" t="s">
        <v>305</v>
      </c>
      <c r="E87" s="223">
        <v>15966</v>
      </c>
      <c r="F87" s="221">
        <v>897395</v>
      </c>
      <c r="G87" s="214"/>
    </row>
    <row r="88" spans="1:9" ht="12.75">
      <c r="A88" s="211" t="s">
        <v>104</v>
      </c>
      <c r="B88" s="201" t="s">
        <v>31</v>
      </c>
      <c r="E88" s="223">
        <v>14532</v>
      </c>
      <c r="F88" s="224" t="s">
        <v>199</v>
      </c>
      <c r="G88" s="713" t="s">
        <v>306</v>
      </c>
      <c r="H88" s="713"/>
      <c r="I88" s="713"/>
    </row>
    <row r="89" spans="1:9" ht="12.75">
      <c r="A89" s="211" t="s">
        <v>105</v>
      </c>
      <c r="B89" s="201" t="s">
        <v>32</v>
      </c>
      <c r="E89" s="223">
        <v>1434</v>
      </c>
      <c r="F89" s="224" t="s">
        <v>199</v>
      </c>
      <c r="G89" s="713" t="s">
        <v>306</v>
      </c>
      <c r="H89" s="713"/>
      <c r="I89" s="713"/>
    </row>
    <row r="90" spans="1:6" ht="12.75">
      <c r="A90" s="211" t="s">
        <v>106</v>
      </c>
      <c r="B90" s="201" t="s">
        <v>33</v>
      </c>
      <c r="E90" s="223">
        <v>2894</v>
      </c>
      <c r="F90" s="221">
        <v>199575</v>
      </c>
    </row>
    <row r="91" spans="1:6" ht="12.75">
      <c r="A91" s="211" t="s">
        <v>107</v>
      </c>
      <c r="B91" s="201" t="s">
        <v>307</v>
      </c>
      <c r="E91" s="223">
        <v>457</v>
      </c>
      <c r="F91" s="221">
        <v>30409</v>
      </c>
    </row>
    <row r="92" spans="1:6" ht="12.75">
      <c r="A92" s="211" t="s">
        <v>108</v>
      </c>
      <c r="B92" s="201" t="s">
        <v>308</v>
      </c>
      <c r="E92" s="223">
        <v>0</v>
      </c>
      <c r="F92" s="221">
        <v>19</v>
      </c>
    </row>
    <row r="93" spans="1:6" ht="12.75">
      <c r="A93" s="211" t="s">
        <v>109</v>
      </c>
      <c r="B93" s="201" t="s">
        <v>309</v>
      </c>
      <c r="E93" s="223">
        <v>1654</v>
      </c>
      <c r="F93" s="224" t="s">
        <v>199</v>
      </c>
    </row>
    <row r="94" spans="1:6" ht="12.75">
      <c r="A94" s="213">
        <v>25</v>
      </c>
      <c r="B94" s="716" t="s">
        <v>310</v>
      </c>
      <c r="C94" s="716"/>
      <c r="D94" s="716"/>
      <c r="E94" s="223">
        <f>E87+E91+E92+E95</f>
        <v>19236</v>
      </c>
      <c r="F94" s="221">
        <f>636858+E94</f>
        <v>656094</v>
      </c>
    </row>
    <row r="95" spans="1:7" ht="12.75">
      <c r="A95" s="210" t="s">
        <v>103</v>
      </c>
      <c r="B95" s="716" t="s">
        <v>311</v>
      </c>
      <c r="C95" s="716"/>
      <c r="D95" s="716"/>
      <c r="E95" s="223">
        <v>2813</v>
      </c>
      <c r="F95" s="221">
        <v>8171</v>
      </c>
      <c r="G95" s="214" t="s">
        <v>359</v>
      </c>
    </row>
    <row r="96" spans="1:6" ht="12.75">
      <c r="A96" s="213">
        <v>26</v>
      </c>
      <c r="B96" s="201" t="s">
        <v>360</v>
      </c>
      <c r="E96" s="223">
        <v>20663</v>
      </c>
      <c r="F96" s="221">
        <v>871231</v>
      </c>
    </row>
    <row r="97" ht="12.75">
      <c r="B97" s="201" t="s">
        <v>361</v>
      </c>
    </row>
    <row r="99" spans="2:4" ht="12.75">
      <c r="B99" s="216" t="s">
        <v>200</v>
      </c>
      <c r="C99" s="216"/>
      <c r="D99" s="216"/>
    </row>
    <row r="100" spans="2:4" ht="12.75">
      <c r="B100" s="216" t="s">
        <v>362</v>
      </c>
      <c r="C100" s="216"/>
      <c r="D100" s="216"/>
    </row>
    <row r="101" spans="1:7" ht="12.75">
      <c r="A101" s="213">
        <v>27</v>
      </c>
      <c r="B101" s="201" t="s">
        <v>322</v>
      </c>
      <c r="E101" s="223">
        <f>E103+E102</f>
        <v>3</v>
      </c>
      <c r="F101" s="221">
        <f>F103+F102</f>
        <v>2110</v>
      </c>
      <c r="G101" s="214" t="s">
        <v>363</v>
      </c>
    </row>
    <row r="102" spans="1:6" ht="12.75">
      <c r="A102" s="210" t="s">
        <v>364</v>
      </c>
      <c r="B102" s="208" t="s">
        <v>323</v>
      </c>
      <c r="E102" s="223">
        <v>0</v>
      </c>
      <c r="F102" s="221">
        <f>1768+3+13</f>
        <v>1784</v>
      </c>
    </row>
    <row r="103" spans="1:6" ht="12.75">
      <c r="A103" s="211" t="s">
        <v>365</v>
      </c>
      <c r="B103" s="208" t="s">
        <v>324</v>
      </c>
      <c r="E103" s="223">
        <v>3</v>
      </c>
      <c r="F103" s="221">
        <v>326</v>
      </c>
    </row>
    <row r="104" spans="1:7" ht="12.75">
      <c r="A104" s="213">
        <v>28</v>
      </c>
      <c r="B104" s="201" t="s">
        <v>366</v>
      </c>
      <c r="E104" s="223">
        <v>0</v>
      </c>
      <c r="F104" s="221">
        <v>2206</v>
      </c>
      <c r="G104" s="214" t="s">
        <v>312</v>
      </c>
    </row>
    <row r="105" spans="1:7" ht="12.75">
      <c r="A105" s="213">
        <v>29</v>
      </c>
      <c r="B105" s="218" t="s">
        <v>313</v>
      </c>
      <c r="C105" s="225"/>
      <c r="D105" s="225"/>
      <c r="E105" s="226">
        <v>0</v>
      </c>
      <c r="F105" s="221">
        <v>13010</v>
      </c>
      <c r="G105" s="214" t="s">
        <v>359</v>
      </c>
    </row>
    <row r="106" spans="1:5" ht="12.75">
      <c r="A106" s="213"/>
      <c r="E106" s="211"/>
    </row>
    <row r="107" spans="1:6" ht="12.75">
      <c r="A107" s="213">
        <v>30</v>
      </c>
      <c r="B107" s="712" t="s">
        <v>367</v>
      </c>
      <c r="C107" s="712"/>
      <c r="E107" s="201">
        <v>17097</v>
      </c>
      <c r="F107" s="202">
        <v>1080781</v>
      </c>
    </row>
    <row r="108" ht="12.75">
      <c r="A108" s="213"/>
    </row>
    <row r="109" spans="1:6" ht="12.75">
      <c r="A109" s="213">
        <v>31</v>
      </c>
      <c r="B109" s="201" t="s">
        <v>35</v>
      </c>
      <c r="E109" s="201">
        <v>0</v>
      </c>
      <c r="F109" s="202">
        <v>0</v>
      </c>
    </row>
    <row r="111" spans="1:6" ht="12.75">
      <c r="A111" s="213">
        <v>32</v>
      </c>
      <c r="B111" s="201" t="s">
        <v>201</v>
      </c>
      <c r="E111" s="201">
        <v>0</v>
      </c>
      <c r="F111" s="202">
        <v>223</v>
      </c>
    </row>
    <row r="112" ht="12.75">
      <c r="A112" s="213"/>
    </row>
    <row r="113" spans="1:6" ht="12.75">
      <c r="A113" s="213">
        <v>33</v>
      </c>
      <c r="B113" s="201" t="s">
        <v>202</v>
      </c>
      <c r="E113" s="201">
        <v>0</v>
      </c>
      <c r="F113" s="202">
        <v>21710</v>
      </c>
    </row>
    <row r="114" ht="12.75">
      <c r="A114" s="213"/>
    </row>
    <row r="115" spans="1:6" ht="12.75">
      <c r="A115" s="213">
        <v>34</v>
      </c>
      <c r="B115" s="201" t="s">
        <v>368</v>
      </c>
      <c r="E115" s="201">
        <v>123</v>
      </c>
      <c r="F115" s="202">
        <v>1286</v>
      </c>
    </row>
    <row r="117" spans="1:6" ht="12.75">
      <c r="A117" s="213">
        <v>35</v>
      </c>
      <c r="B117" s="712" t="s">
        <v>369</v>
      </c>
      <c r="C117" s="712"/>
      <c r="D117" s="712"/>
      <c r="E117" s="201">
        <v>498</v>
      </c>
      <c r="F117" s="202">
        <v>5498</v>
      </c>
    </row>
    <row r="118" ht="12.75">
      <c r="A118" s="213"/>
    </row>
    <row r="119" spans="1:6" ht="12.75">
      <c r="A119" s="213">
        <v>36</v>
      </c>
      <c r="B119" s="201" t="s">
        <v>370</v>
      </c>
      <c r="E119" s="201">
        <v>418</v>
      </c>
      <c r="F119" s="202">
        <v>1436</v>
      </c>
    </row>
    <row r="121" spans="1:6" ht="12.75">
      <c r="A121" s="213">
        <v>37</v>
      </c>
      <c r="B121" s="201" t="s">
        <v>41</v>
      </c>
      <c r="E121" s="201">
        <v>0</v>
      </c>
      <c r="F121" s="202">
        <v>0</v>
      </c>
    </row>
    <row r="124" ht="12.75">
      <c r="A124" s="208" t="s">
        <v>371</v>
      </c>
    </row>
    <row r="125" ht="12.75">
      <c r="A125" s="208"/>
    </row>
    <row r="126" spans="1:6" ht="12.75">
      <c r="A126" s="208"/>
      <c r="F126" s="212" t="s">
        <v>183</v>
      </c>
    </row>
    <row r="128" ht="12.75">
      <c r="B128" s="216" t="s">
        <v>372</v>
      </c>
    </row>
    <row r="129" spans="1:6" ht="12.75">
      <c r="A129" s="213">
        <v>38</v>
      </c>
      <c r="B129" s="201" t="s">
        <v>45</v>
      </c>
      <c r="F129" s="202">
        <v>197597</v>
      </c>
    </row>
    <row r="130" spans="1:6" ht="12.75">
      <c r="A130" s="213">
        <v>39</v>
      </c>
      <c r="B130" s="201" t="s">
        <v>46</v>
      </c>
      <c r="F130" s="202">
        <v>189401</v>
      </c>
    </row>
    <row r="131" spans="1:6" ht="12.75">
      <c r="A131" s="213">
        <v>40</v>
      </c>
      <c r="B131" s="201" t="s">
        <v>47</v>
      </c>
      <c r="F131" s="202">
        <v>939</v>
      </c>
    </row>
    <row r="132" spans="1:6" ht="12.75">
      <c r="A132" s="213">
        <v>41</v>
      </c>
      <c r="B132" s="201" t="s">
        <v>203</v>
      </c>
      <c r="F132" s="202">
        <v>42684</v>
      </c>
    </row>
    <row r="134" spans="2:5" ht="12.75">
      <c r="B134" s="216" t="s">
        <v>204</v>
      </c>
      <c r="C134" s="216"/>
      <c r="D134" s="216"/>
      <c r="E134" s="216"/>
    </row>
    <row r="135" spans="2:9" ht="12.75">
      <c r="B135" s="216" t="s">
        <v>373</v>
      </c>
      <c r="C135" s="216"/>
      <c r="D135" s="216"/>
      <c r="E135" s="216"/>
      <c r="G135" s="214"/>
      <c r="H135" s="214"/>
      <c r="I135" s="214"/>
    </row>
    <row r="136" spans="1:6" ht="12.75">
      <c r="A136" s="213">
        <v>42</v>
      </c>
      <c r="B136" s="201" t="s">
        <v>205</v>
      </c>
      <c r="F136" s="202">
        <v>3983</v>
      </c>
    </row>
    <row r="137" spans="1:6" ht="12.75">
      <c r="A137" s="213">
        <v>43</v>
      </c>
      <c r="B137" s="201" t="s">
        <v>206</v>
      </c>
      <c r="F137" s="202">
        <v>3915</v>
      </c>
    </row>
    <row r="138" spans="1:9" ht="12.75">
      <c r="A138" s="213">
        <v>44</v>
      </c>
      <c r="B138" s="208" t="s">
        <v>160</v>
      </c>
      <c r="F138" s="202">
        <f>F136+F137</f>
        <v>7898</v>
      </c>
      <c r="G138" s="713" t="s">
        <v>314</v>
      </c>
      <c r="H138" s="712"/>
      <c r="I138" s="712"/>
    </row>
    <row r="139" spans="1:9" ht="12.75">
      <c r="A139" s="211" t="s">
        <v>374</v>
      </c>
      <c r="B139" s="201" t="s">
        <v>207</v>
      </c>
      <c r="F139" s="202">
        <v>3483</v>
      </c>
      <c r="G139" s="713" t="s">
        <v>375</v>
      </c>
      <c r="H139" s="712"/>
      <c r="I139" s="712"/>
    </row>
    <row r="140" spans="1:9" ht="12.75">
      <c r="A140" s="211" t="s">
        <v>376</v>
      </c>
      <c r="B140" s="201" t="s">
        <v>208</v>
      </c>
      <c r="F140" s="202">
        <v>427</v>
      </c>
      <c r="G140" s="713" t="s">
        <v>375</v>
      </c>
      <c r="H140" s="712"/>
      <c r="I140" s="712"/>
    </row>
    <row r="141" spans="1:7" ht="12.75">
      <c r="A141" s="213">
        <v>45</v>
      </c>
      <c r="B141" s="712" t="s">
        <v>315</v>
      </c>
      <c r="C141" s="712"/>
      <c r="D141" s="712"/>
      <c r="E141" s="712"/>
      <c r="F141" s="202">
        <v>203</v>
      </c>
      <c r="G141" s="214" t="s">
        <v>316</v>
      </c>
    </row>
    <row r="143" spans="2:5" ht="12.75">
      <c r="B143" s="216" t="s">
        <v>209</v>
      </c>
      <c r="C143" s="216"/>
      <c r="D143" s="216"/>
      <c r="E143" s="216"/>
    </row>
    <row r="144" spans="2:9" ht="12.75">
      <c r="B144" s="216" t="s">
        <v>377</v>
      </c>
      <c r="C144" s="216"/>
      <c r="D144" s="216"/>
      <c r="E144" s="216"/>
      <c r="G144" s="214"/>
      <c r="H144" s="214"/>
      <c r="I144" s="214"/>
    </row>
    <row r="145" spans="1:6" ht="12.75">
      <c r="A145" s="213">
        <v>46</v>
      </c>
      <c r="B145" s="201" t="s">
        <v>205</v>
      </c>
      <c r="F145" s="202">
        <v>4181</v>
      </c>
    </row>
    <row r="146" spans="1:6" ht="12.75">
      <c r="A146" s="213">
        <v>47</v>
      </c>
      <c r="B146" s="201" t="s">
        <v>206</v>
      </c>
      <c r="F146" s="202">
        <v>4545</v>
      </c>
    </row>
    <row r="147" spans="1:9" ht="12.75">
      <c r="A147" s="213">
        <v>48</v>
      </c>
      <c r="B147" s="208" t="s">
        <v>160</v>
      </c>
      <c r="F147" s="202">
        <f>F145+F146</f>
        <v>8726</v>
      </c>
      <c r="G147" s="713" t="s">
        <v>314</v>
      </c>
      <c r="H147" s="712"/>
      <c r="I147" s="712"/>
    </row>
    <row r="148" spans="1:9" ht="12.75">
      <c r="A148" s="211" t="s">
        <v>378</v>
      </c>
      <c r="B148" s="201" t="s">
        <v>210</v>
      </c>
      <c r="F148" s="202">
        <v>4239</v>
      </c>
      <c r="G148" s="713" t="s">
        <v>379</v>
      </c>
      <c r="H148" s="712"/>
      <c r="I148" s="712"/>
    </row>
    <row r="149" spans="1:9" ht="12.75">
      <c r="A149" s="211" t="s">
        <v>380</v>
      </c>
      <c r="B149" s="201" t="s">
        <v>211</v>
      </c>
      <c r="F149" s="202">
        <v>605</v>
      </c>
      <c r="G149" s="713" t="s">
        <v>379</v>
      </c>
      <c r="H149" s="712"/>
      <c r="I149" s="712"/>
    </row>
    <row r="150" spans="1:7" ht="12.75">
      <c r="A150" s="213">
        <v>49</v>
      </c>
      <c r="B150" s="712" t="s">
        <v>317</v>
      </c>
      <c r="C150" s="712"/>
      <c r="D150" s="712"/>
      <c r="F150" s="202">
        <v>1697</v>
      </c>
      <c r="G150" s="214" t="s">
        <v>318</v>
      </c>
    </row>
    <row r="152" spans="2:4" ht="12.75">
      <c r="B152" s="216" t="s">
        <v>381</v>
      </c>
      <c r="C152" s="216"/>
      <c r="D152" s="216"/>
    </row>
    <row r="153" spans="1:6" ht="12.75">
      <c r="A153" s="213">
        <v>50</v>
      </c>
      <c r="B153" s="218" t="s">
        <v>212</v>
      </c>
      <c r="C153" s="218"/>
      <c r="D153" s="225"/>
      <c r="E153" s="225"/>
      <c r="F153" s="202">
        <v>637</v>
      </c>
    </row>
    <row r="154" spans="1:6" ht="12.75">
      <c r="A154" s="213">
        <v>51</v>
      </c>
      <c r="B154" s="218" t="s">
        <v>213</v>
      </c>
      <c r="C154" s="218"/>
      <c r="D154" s="218"/>
      <c r="E154" s="218"/>
      <c r="F154" s="202">
        <v>17582</v>
      </c>
    </row>
    <row r="155" spans="1:6" ht="12.75">
      <c r="A155" s="213">
        <v>52</v>
      </c>
      <c r="B155" s="218" t="s">
        <v>319</v>
      </c>
      <c r="C155" s="218"/>
      <c r="D155" s="218"/>
      <c r="E155" s="225"/>
      <c r="F155" s="202">
        <v>22</v>
      </c>
    </row>
    <row r="156" spans="1:6" ht="12.75">
      <c r="A156" s="213">
        <v>53</v>
      </c>
      <c r="B156" s="218" t="s">
        <v>214</v>
      </c>
      <c r="C156" s="218"/>
      <c r="D156" s="218"/>
      <c r="F156" s="202">
        <v>11</v>
      </c>
    </row>
    <row r="157" spans="1:5" ht="12.75">
      <c r="A157" s="218"/>
      <c r="B157" s="716" t="s">
        <v>320</v>
      </c>
      <c r="C157" s="716"/>
      <c r="D157" s="716"/>
      <c r="E157" s="223"/>
    </row>
    <row r="158" spans="1:6" ht="12.75">
      <c r="A158" s="213">
        <v>54</v>
      </c>
      <c r="B158" s="218" t="s">
        <v>214</v>
      </c>
      <c r="C158" s="218"/>
      <c r="D158" s="225"/>
      <c r="E158" s="225"/>
      <c r="F158" s="202">
        <v>7</v>
      </c>
    </row>
    <row r="159" spans="1:5" ht="12.75">
      <c r="A159" s="218"/>
      <c r="B159" s="218" t="s">
        <v>215</v>
      </c>
      <c r="C159" s="218"/>
      <c r="D159" s="225"/>
      <c r="E159" s="225"/>
    </row>
    <row r="161" ht="12.75">
      <c r="A161" s="208" t="s">
        <v>382</v>
      </c>
    </row>
    <row r="163" spans="1:6" ht="12.75">
      <c r="A163" s="211" t="s">
        <v>194</v>
      </c>
      <c r="C163" s="211" t="s">
        <v>189</v>
      </c>
      <c r="F163" s="212" t="s">
        <v>183</v>
      </c>
    </row>
    <row r="164" ht="11.25" customHeight="1"/>
    <row r="165" spans="1:6" ht="12.75">
      <c r="A165" s="213">
        <v>55</v>
      </c>
      <c r="B165" s="218" t="s">
        <v>61</v>
      </c>
      <c r="C165" s="218"/>
      <c r="D165" s="218"/>
      <c r="E165" s="225"/>
      <c r="F165" s="219">
        <v>85</v>
      </c>
    </row>
    <row r="166" spans="1:6" ht="12.75">
      <c r="A166" s="213">
        <v>56</v>
      </c>
      <c r="B166" s="218" t="s">
        <v>216</v>
      </c>
      <c r="C166" s="218"/>
      <c r="D166" s="218"/>
      <c r="E166" s="218"/>
      <c r="F166" s="219">
        <v>147</v>
      </c>
    </row>
    <row r="167" spans="1:6" ht="12.75">
      <c r="A167" s="218"/>
      <c r="B167" s="218" t="s">
        <v>217</v>
      </c>
      <c r="C167" s="218"/>
      <c r="D167" s="218"/>
      <c r="E167" s="218"/>
      <c r="F167" s="219"/>
    </row>
    <row r="168" spans="1:6" ht="12.75">
      <c r="A168" s="227">
        <v>57</v>
      </c>
      <c r="B168" s="223" t="s">
        <v>63</v>
      </c>
      <c r="F168" s="228">
        <v>43364</v>
      </c>
    </row>
    <row r="169" spans="1:6" ht="12.75">
      <c r="A169" s="213">
        <v>58</v>
      </c>
      <c r="B169" s="201" t="s">
        <v>64</v>
      </c>
      <c r="F169" s="202">
        <v>1249</v>
      </c>
    </row>
    <row r="171" ht="12.75">
      <c r="B171" s="229"/>
    </row>
  </sheetData>
  <mergeCells count="22">
    <mergeCell ref="G149:I149"/>
    <mergeCell ref="B150:D150"/>
    <mergeCell ref="G88:I88"/>
    <mergeCell ref="B94:D94"/>
    <mergeCell ref="B95:D95"/>
    <mergeCell ref="G89:I8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A21:F21"/>
    <mergeCell ref="G38:H38"/>
    <mergeCell ref="G55:H55"/>
    <mergeCell ref="G64:H64"/>
    <mergeCell ref="B57:E57"/>
    <mergeCell ref="B39:E39"/>
  </mergeCells>
  <hyperlinks>
    <hyperlink ref="C15" r:id="rId1" display="jtsuyuk@calstatel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3">
      <selection activeCell="I86" sqref="I86"/>
    </sheetView>
  </sheetViews>
  <sheetFormatPr defaultColWidth="9.140625" defaultRowHeight="12.75"/>
  <cols>
    <col min="1" max="16384" width="11.421875" style="254" customWidth="1"/>
  </cols>
  <sheetData>
    <row r="1" spans="1:3" ht="18">
      <c r="A1" s="252" t="s">
        <v>170</v>
      </c>
      <c r="B1" s="253"/>
      <c r="C1" s="253"/>
    </row>
    <row r="2" spans="1:3" ht="18">
      <c r="A2" s="253" t="s">
        <v>171</v>
      </c>
      <c r="B2" s="253"/>
      <c r="C2" s="253"/>
    </row>
    <row r="3" spans="1:3" ht="18">
      <c r="A3" s="255" t="s">
        <v>344</v>
      </c>
      <c r="B3" s="253"/>
      <c r="C3" s="253" t="s">
        <v>345</v>
      </c>
    </row>
    <row r="5" spans="1:5" ht="12.75">
      <c r="A5" s="256" t="s">
        <v>172</v>
      </c>
      <c r="B5" s="257" t="s">
        <v>246</v>
      </c>
      <c r="C5" s="258"/>
      <c r="D5" s="258"/>
      <c r="E5" s="259"/>
    </row>
    <row r="7" spans="1:5" ht="12.75">
      <c r="A7" s="260" t="s">
        <v>173</v>
      </c>
      <c r="C7" s="261" t="s">
        <v>247</v>
      </c>
      <c r="D7" s="258"/>
      <c r="E7" s="259"/>
    </row>
    <row r="9" spans="1:5" ht="12.75">
      <c r="A9" s="260" t="s">
        <v>175</v>
      </c>
      <c r="C9" s="261" t="s">
        <v>248</v>
      </c>
      <c r="D9" s="258"/>
      <c r="E9" s="259"/>
    </row>
    <row r="11" spans="1:3" ht="12.75">
      <c r="A11" s="260" t="s">
        <v>177</v>
      </c>
      <c r="B11" s="261" t="s">
        <v>328</v>
      </c>
      <c r="C11" s="259"/>
    </row>
    <row r="13" spans="1:3" ht="12.75">
      <c r="A13" s="260" t="s">
        <v>178</v>
      </c>
      <c r="B13" s="261" t="s">
        <v>413</v>
      </c>
      <c r="C13" s="259"/>
    </row>
    <row r="15" spans="1:4" ht="15">
      <c r="A15" s="260" t="s">
        <v>179</v>
      </c>
      <c r="C15" s="4" t="s">
        <v>414</v>
      </c>
      <c r="D15" s="259"/>
    </row>
    <row r="18" ht="12.75">
      <c r="A18" s="260" t="s">
        <v>286</v>
      </c>
    </row>
    <row r="19" ht="12.75">
      <c r="A19" s="260" t="s">
        <v>287</v>
      </c>
    </row>
    <row r="20" spans="1:6" ht="12.75">
      <c r="A20" s="719" t="s">
        <v>288</v>
      </c>
      <c r="B20" s="718"/>
      <c r="C20" s="718"/>
      <c r="D20" s="718"/>
      <c r="E20" s="718"/>
      <c r="F20" s="718"/>
    </row>
    <row r="21" spans="1:6" ht="12.75">
      <c r="A21" s="719" t="s">
        <v>346</v>
      </c>
      <c r="B21" s="718"/>
      <c r="C21" s="718"/>
      <c r="D21" s="718"/>
      <c r="E21" s="718"/>
      <c r="F21" s="718"/>
    </row>
    <row r="23" ht="12.75">
      <c r="A23" s="260" t="s">
        <v>347</v>
      </c>
    </row>
    <row r="24" ht="12.75">
      <c r="A24" s="260"/>
    </row>
    <row r="25" spans="1:6" ht="12.75">
      <c r="A25" s="263" t="s">
        <v>181</v>
      </c>
      <c r="C25" s="264" t="s">
        <v>182</v>
      </c>
      <c r="F25" s="264" t="s">
        <v>183</v>
      </c>
    </row>
    <row r="27" spans="1:6" ht="12.75">
      <c r="A27" s="265">
        <v>1</v>
      </c>
      <c r="B27" s="254" t="s">
        <v>184</v>
      </c>
      <c r="F27" s="254">
        <v>1</v>
      </c>
    </row>
    <row r="28" ht="12.75">
      <c r="A28" s="265"/>
    </row>
    <row r="30" ht="12.75">
      <c r="A30" s="256" t="s">
        <v>349</v>
      </c>
    </row>
    <row r="32" spans="1:6" ht="12.75">
      <c r="A32" s="264" t="s">
        <v>181</v>
      </c>
      <c r="C32" s="264" t="s">
        <v>185</v>
      </c>
      <c r="F32" s="264" t="s">
        <v>186</v>
      </c>
    </row>
    <row r="33" spans="1:6" ht="12.75">
      <c r="A33" s="264"/>
      <c r="C33" s="264"/>
      <c r="F33" s="264"/>
    </row>
    <row r="34" spans="1:6" ht="12.75">
      <c r="A34" s="265">
        <v>2</v>
      </c>
      <c r="B34" s="254" t="s">
        <v>187</v>
      </c>
      <c r="F34" s="254">
        <v>2</v>
      </c>
    </row>
    <row r="35" spans="1:6" ht="12.75">
      <c r="A35" s="263" t="s">
        <v>68</v>
      </c>
      <c r="B35" s="254" t="s">
        <v>11</v>
      </c>
      <c r="F35" s="254">
        <v>2</v>
      </c>
    </row>
    <row r="36" spans="1:6" ht="12.75">
      <c r="A36" s="263" t="s">
        <v>69</v>
      </c>
      <c r="B36" s="254" t="s">
        <v>12</v>
      </c>
      <c r="F36" s="254">
        <v>0</v>
      </c>
    </row>
    <row r="37" spans="1:6" ht="12.75">
      <c r="A37" s="265">
        <v>3</v>
      </c>
      <c r="B37" s="254" t="s">
        <v>13</v>
      </c>
      <c r="F37" s="254">
        <v>1.5</v>
      </c>
    </row>
    <row r="38" spans="1:8" ht="12.75">
      <c r="A38" s="263" t="s">
        <v>71</v>
      </c>
      <c r="B38" s="254" t="s">
        <v>14</v>
      </c>
      <c r="F38" s="266">
        <v>1.5</v>
      </c>
      <c r="G38" s="262"/>
      <c r="H38" s="267"/>
    </row>
    <row r="39" spans="1:8" ht="12.75">
      <c r="A39" s="265">
        <v>4</v>
      </c>
      <c r="B39" s="718" t="s">
        <v>290</v>
      </c>
      <c r="C39" s="718"/>
      <c r="D39" s="718"/>
      <c r="E39" s="718"/>
      <c r="G39" s="268"/>
      <c r="H39" s="268"/>
    </row>
    <row r="40" spans="1:6" ht="12.75">
      <c r="A40" s="265">
        <v>5</v>
      </c>
      <c r="B40" s="254" t="s">
        <v>15</v>
      </c>
      <c r="F40" s="254">
        <v>2</v>
      </c>
    </row>
    <row r="41" spans="1:6" ht="12.75">
      <c r="A41" s="265">
        <v>6</v>
      </c>
      <c r="B41" s="260" t="s">
        <v>188</v>
      </c>
      <c r="F41" s="254">
        <f>F34+F37+F39+F40</f>
        <v>5.5</v>
      </c>
    </row>
    <row r="44" ht="12.75">
      <c r="A44" s="260" t="s">
        <v>350</v>
      </c>
    </row>
    <row r="46" spans="1:6" ht="12.75">
      <c r="A46" s="264" t="s">
        <v>181</v>
      </c>
      <c r="C46" s="264" t="s">
        <v>189</v>
      </c>
      <c r="F46" s="264" t="s">
        <v>190</v>
      </c>
    </row>
    <row r="47" spans="1:4" ht="12.75">
      <c r="A47" s="264"/>
      <c r="D47" s="264"/>
    </row>
    <row r="48" spans="2:6" ht="12.75">
      <c r="B48" s="269" t="s">
        <v>351</v>
      </c>
      <c r="C48" s="268"/>
      <c r="D48" s="268"/>
      <c r="E48" s="268"/>
      <c r="F48" s="268"/>
    </row>
    <row r="49" spans="1:7" ht="12.75">
      <c r="A49" s="265">
        <v>7</v>
      </c>
      <c r="B49" s="254" t="s">
        <v>16</v>
      </c>
      <c r="F49" s="270">
        <v>146388</v>
      </c>
      <c r="G49" s="264"/>
    </row>
    <row r="50" spans="1:7" ht="12.75">
      <c r="A50" s="263" t="s">
        <v>75</v>
      </c>
      <c r="B50" s="254" t="s">
        <v>17</v>
      </c>
      <c r="F50" s="270">
        <v>146388</v>
      </c>
      <c r="G50" s="264"/>
    </row>
    <row r="51" spans="1:6" ht="12.75">
      <c r="A51" s="265">
        <v>8</v>
      </c>
      <c r="B51" s="254" t="s">
        <v>18</v>
      </c>
      <c r="F51" s="270">
        <v>55308</v>
      </c>
    </row>
    <row r="52" spans="1:6" ht="12.75">
      <c r="A52" s="265">
        <v>9</v>
      </c>
      <c r="B52" s="254" t="s">
        <v>19</v>
      </c>
      <c r="F52" s="270">
        <v>18132</v>
      </c>
    </row>
    <row r="54" spans="2:3" ht="12.75">
      <c r="B54" s="269" t="s">
        <v>352</v>
      </c>
      <c r="C54" s="268"/>
    </row>
    <row r="55" spans="1:7" ht="12.75">
      <c r="A55" s="265">
        <v>10</v>
      </c>
      <c r="B55" s="254" t="s">
        <v>291</v>
      </c>
      <c r="F55" s="271">
        <v>57236</v>
      </c>
      <c r="G55" s="262"/>
    </row>
    <row r="56" spans="1:6" ht="12.75">
      <c r="A56" s="263" t="s">
        <v>81</v>
      </c>
      <c r="B56" s="254" t="s">
        <v>293</v>
      </c>
      <c r="F56" s="270">
        <v>57236</v>
      </c>
    </row>
    <row r="57" spans="1:6" ht="12.75">
      <c r="A57" s="263" t="s">
        <v>295</v>
      </c>
      <c r="B57" s="718" t="s">
        <v>296</v>
      </c>
      <c r="C57" s="718"/>
      <c r="D57" s="718"/>
      <c r="E57" s="718"/>
      <c r="F57" s="254">
        <v>0</v>
      </c>
    </row>
    <row r="58" spans="1:6" ht="12.75">
      <c r="A58" s="265">
        <v>11</v>
      </c>
      <c r="B58" s="254" t="s">
        <v>297</v>
      </c>
      <c r="F58" s="270">
        <v>31634</v>
      </c>
    </row>
    <row r="59" spans="1:6" ht="12.75">
      <c r="A59" s="264" t="s">
        <v>83</v>
      </c>
      <c r="B59" s="254" t="s">
        <v>298</v>
      </c>
      <c r="F59" s="270">
        <v>31634</v>
      </c>
    </row>
    <row r="60" spans="1:6" ht="12.75">
      <c r="A60" s="264" t="s">
        <v>84</v>
      </c>
      <c r="B60" s="254" t="s">
        <v>22</v>
      </c>
      <c r="F60" s="254">
        <v>0</v>
      </c>
    </row>
    <row r="61" spans="1:6" ht="12.75">
      <c r="A61" s="265">
        <v>12</v>
      </c>
      <c r="B61" s="254" t="s">
        <v>299</v>
      </c>
      <c r="F61" s="254">
        <v>0</v>
      </c>
    </row>
    <row r="62" spans="1:6" ht="12.75">
      <c r="A62" s="265">
        <v>13</v>
      </c>
      <c r="B62" s="254" t="s">
        <v>300</v>
      </c>
      <c r="F62" s="254">
        <v>994</v>
      </c>
    </row>
    <row r="63" spans="1:6" ht="12.75">
      <c r="A63" s="265">
        <v>14</v>
      </c>
      <c r="B63" s="254" t="s">
        <v>301</v>
      </c>
      <c r="F63" s="270">
        <v>12841</v>
      </c>
    </row>
    <row r="64" spans="1:8" ht="12.75">
      <c r="A64" s="263" t="s">
        <v>88</v>
      </c>
      <c r="B64" s="254" t="s">
        <v>302</v>
      </c>
      <c r="F64" s="266">
        <v>0</v>
      </c>
      <c r="G64" s="262"/>
      <c r="H64" s="267"/>
    </row>
    <row r="65" spans="1:7" ht="12.75">
      <c r="A65" s="265">
        <v>15</v>
      </c>
      <c r="B65" s="254" t="s">
        <v>191</v>
      </c>
      <c r="F65" s="254">
        <v>0</v>
      </c>
      <c r="G65" s="264"/>
    </row>
    <row r="66" spans="1:6" ht="12.75">
      <c r="A66" s="265">
        <v>16</v>
      </c>
      <c r="B66" s="254" t="s">
        <v>23</v>
      </c>
      <c r="F66" s="254">
        <v>0</v>
      </c>
    </row>
    <row r="68" spans="1:6" ht="12.75">
      <c r="A68" s="265">
        <v>17</v>
      </c>
      <c r="B68" s="254" t="s">
        <v>24</v>
      </c>
      <c r="F68" s="272">
        <v>6356</v>
      </c>
    </row>
    <row r="69" spans="1:6" ht="40.5" customHeight="1">
      <c r="A69" s="265">
        <v>18</v>
      </c>
      <c r="B69" s="254" t="s">
        <v>25</v>
      </c>
      <c r="F69" s="254">
        <v>0</v>
      </c>
    </row>
    <row r="70" spans="1:6" ht="12.75">
      <c r="A70" s="265">
        <v>19</v>
      </c>
      <c r="B70" s="254" t="s">
        <v>26</v>
      </c>
      <c r="F70" s="272">
        <v>9912</v>
      </c>
    </row>
    <row r="71" spans="1:6" ht="12.75">
      <c r="A71" s="265">
        <v>20</v>
      </c>
      <c r="B71" s="254" t="s">
        <v>192</v>
      </c>
      <c r="F71" s="272">
        <v>2326</v>
      </c>
    </row>
    <row r="72" spans="1:6" ht="12.75">
      <c r="A72" s="265">
        <v>21</v>
      </c>
      <c r="B72" s="254" t="s">
        <v>28</v>
      </c>
      <c r="F72" s="272">
        <v>26787</v>
      </c>
    </row>
    <row r="73" spans="1:6" ht="12.75">
      <c r="A73" s="265">
        <v>22</v>
      </c>
      <c r="B73" s="260" t="s">
        <v>193</v>
      </c>
      <c r="F73" s="272">
        <v>367914</v>
      </c>
    </row>
    <row r="74" spans="1:6" ht="12.75">
      <c r="A74" s="263" t="s">
        <v>99</v>
      </c>
      <c r="B74" s="254" t="s">
        <v>29</v>
      </c>
      <c r="F74" s="270">
        <v>49145</v>
      </c>
    </row>
    <row r="75" spans="1:6" ht="12.75">
      <c r="A75" s="265">
        <v>23</v>
      </c>
      <c r="B75" s="260" t="s">
        <v>321</v>
      </c>
      <c r="F75" s="272">
        <v>417059</v>
      </c>
    </row>
    <row r="76" ht="12.75">
      <c r="A76" s="264"/>
    </row>
    <row r="77" ht="12.75">
      <c r="A77" s="264"/>
    </row>
    <row r="78" ht="12.75">
      <c r="A78" s="256" t="s">
        <v>357</v>
      </c>
    </row>
    <row r="80" spans="1:6" ht="12.75">
      <c r="A80" s="264" t="s">
        <v>194</v>
      </c>
      <c r="C80" s="273" t="s">
        <v>189</v>
      </c>
      <c r="E80" s="264" t="s">
        <v>6</v>
      </c>
      <c r="F80" s="264" t="s">
        <v>195</v>
      </c>
    </row>
    <row r="82" spans="2:5" ht="12.75">
      <c r="B82" s="269" t="s">
        <v>196</v>
      </c>
      <c r="C82" s="269"/>
      <c r="D82" s="269"/>
      <c r="E82" s="268"/>
    </row>
    <row r="83" spans="2:5" ht="12.75">
      <c r="B83" s="269" t="s">
        <v>197</v>
      </c>
      <c r="C83" s="269"/>
      <c r="D83" s="269"/>
      <c r="E83" s="268"/>
    </row>
    <row r="84" spans="2:5" ht="12.75">
      <c r="B84" s="269" t="s">
        <v>198</v>
      </c>
      <c r="C84" s="269"/>
      <c r="D84" s="269"/>
      <c r="E84" s="268"/>
    </row>
    <row r="85" spans="2:5" ht="12.75">
      <c r="B85" s="269" t="s">
        <v>358</v>
      </c>
      <c r="C85" s="269"/>
      <c r="D85" s="269"/>
      <c r="E85" s="268"/>
    </row>
    <row r="86" spans="1:9" ht="12.75">
      <c r="A86" s="265">
        <v>24</v>
      </c>
      <c r="B86" s="254" t="s">
        <v>304</v>
      </c>
      <c r="E86" s="270">
        <v>3408</v>
      </c>
      <c r="F86" s="270">
        <v>38604</v>
      </c>
      <c r="I86" s="611">
        <f>SUM(F87)</f>
        <v>38224</v>
      </c>
    </row>
    <row r="87" spans="1:7" ht="12.75">
      <c r="A87" s="264" t="s">
        <v>102</v>
      </c>
      <c r="B87" s="254" t="s">
        <v>305</v>
      </c>
      <c r="E87" s="270">
        <v>3028</v>
      </c>
      <c r="F87" s="270">
        <v>38224</v>
      </c>
      <c r="G87" s="267"/>
    </row>
    <row r="88" spans="1:9" ht="12.75">
      <c r="A88" s="264" t="s">
        <v>104</v>
      </c>
      <c r="B88" s="254" t="s">
        <v>31</v>
      </c>
      <c r="E88" s="270">
        <v>1752</v>
      </c>
      <c r="F88" s="264" t="s">
        <v>199</v>
      </c>
      <c r="G88" s="717" t="s">
        <v>306</v>
      </c>
      <c r="H88" s="717"/>
      <c r="I88" s="717"/>
    </row>
    <row r="89" spans="1:9" ht="12.75">
      <c r="A89" s="264" t="s">
        <v>105</v>
      </c>
      <c r="B89" s="254" t="s">
        <v>32</v>
      </c>
      <c r="E89" s="270">
        <v>1276</v>
      </c>
      <c r="F89" s="264" t="s">
        <v>199</v>
      </c>
      <c r="G89" s="717" t="s">
        <v>306</v>
      </c>
      <c r="H89" s="717"/>
      <c r="I89" s="717"/>
    </row>
    <row r="90" spans="1:6" ht="12.75">
      <c r="A90" s="264" t="s">
        <v>106</v>
      </c>
      <c r="B90" s="254" t="s">
        <v>33</v>
      </c>
      <c r="E90" s="270">
        <v>380</v>
      </c>
      <c r="F90" s="254" t="s">
        <v>398</v>
      </c>
    </row>
    <row r="91" spans="1:6" ht="12.75">
      <c r="A91" s="264" t="s">
        <v>107</v>
      </c>
      <c r="B91" s="254" t="s">
        <v>307</v>
      </c>
      <c r="E91" s="270">
        <v>0</v>
      </c>
      <c r="F91" s="254">
        <v>0</v>
      </c>
    </row>
    <row r="92" spans="1:6" ht="12.75">
      <c r="A92" s="264" t="s">
        <v>108</v>
      </c>
      <c r="B92" s="254" t="s">
        <v>308</v>
      </c>
      <c r="E92" s="270">
        <v>0</v>
      </c>
      <c r="F92" s="254">
        <v>0</v>
      </c>
    </row>
    <row r="93" spans="1:6" ht="12.75">
      <c r="A93" s="264" t="s">
        <v>109</v>
      </c>
      <c r="B93" s="254" t="s">
        <v>309</v>
      </c>
      <c r="E93" s="270">
        <v>754</v>
      </c>
      <c r="F93" s="264" t="s">
        <v>199</v>
      </c>
    </row>
    <row r="94" spans="1:6" ht="12.75">
      <c r="A94" s="265">
        <v>25</v>
      </c>
      <c r="B94" s="718" t="s">
        <v>310</v>
      </c>
      <c r="C94" s="718"/>
      <c r="D94" s="718"/>
      <c r="E94" s="270">
        <v>11582</v>
      </c>
      <c r="F94" s="270">
        <v>46778</v>
      </c>
    </row>
    <row r="95" spans="1:7" ht="12.75">
      <c r="A95" s="264" t="s">
        <v>103</v>
      </c>
      <c r="B95" s="718" t="s">
        <v>311</v>
      </c>
      <c r="C95" s="718"/>
      <c r="D95" s="718"/>
      <c r="E95" s="270">
        <v>600</v>
      </c>
      <c r="F95" s="270">
        <v>5000</v>
      </c>
      <c r="G95" s="267" t="s">
        <v>359</v>
      </c>
    </row>
    <row r="96" spans="1:6" ht="12.75">
      <c r="A96" s="265">
        <v>26</v>
      </c>
      <c r="B96" s="254" t="s">
        <v>360</v>
      </c>
      <c r="E96" s="270">
        <v>0</v>
      </c>
      <c r="F96" s="254">
        <v>0</v>
      </c>
    </row>
    <row r="97" ht="12.75">
      <c r="B97" s="254" t="s">
        <v>361</v>
      </c>
    </row>
    <row r="99" spans="2:4" ht="12.75">
      <c r="B99" s="269" t="s">
        <v>200</v>
      </c>
      <c r="C99" s="269"/>
      <c r="D99" s="269"/>
    </row>
    <row r="100" spans="2:4" ht="12.75">
      <c r="B100" s="269" t="s">
        <v>362</v>
      </c>
      <c r="C100" s="269"/>
      <c r="D100" s="269"/>
    </row>
    <row r="101" spans="1:7" ht="12.75">
      <c r="A101" s="265">
        <v>27</v>
      </c>
      <c r="B101" s="254" t="s">
        <v>322</v>
      </c>
      <c r="E101" s="254" t="s">
        <v>398</v>
      </c>
      <c r="F101" s="254">
        <v>272</v>
      </c>
      <c r="G101" s="267" t="s">
        <v>363</v>
      </c>
    </row>
    <row r="102" spans="1:6" ht="12.75">
      <c r="A102" s="263" t="s">
        <v>364</v>
      </c>
      <c r="B102" s="260" t="s">
        <v>323</v>
      </c>
      <c r="E102" s="254">
        <v>0</v>
      </c>
      <c r="F102" s="254">
        <v>213</v>
      </c>
    </row>
    <row r="103" spans="1:6" ht="12.75">
      <c r="A103" s="264" t="s">
        <v>365</v>
      </c>
      <c r="B103" s="260" t="s">
        <v>324</v>
      </c>
      <c r="E103" s="254">
        <v>0</v>
      </c>
      <c r="F103" s="254">
        <v>31</v>
      </c>
    </row>
    <row r="104" spans="1:7" ht="12.75">
      <c r="A104" s="265">
        <v>28</v>
      </c>
      <c r="B104" s="254" t="s">
        <v>366</v>
      </c>
      <c r="E104" s="254" t="s">
        <v>398</v>
      </c>
      <c r="F104" s="254">
        <v>272</v>
      </c>
      <c r="G104" s="267" t="s">
        <v>312</v>
      </c>
    </row>
    <row r="105" spans="1:7" ht="12.75">
      <c r="A105" s="265">
        <v>29</v>
      </c>
      <c r="B105" s="254" t="s">
        <v>313</v>
      </c>
      <c r="E105" s="264" t="s">
        <v>398</v>
      </c>
      <c r="F105" s="270">
        <v>3322</v>
      </c>
      <c r="G105" s="267" t="s">
        <v>359</v>
      </c>
    </row>
    <row r="106" spans="1:5" ht="12.75">
      <c r="A106" s="265"/>
      <c r="E106" s="264"/>
    </row>
    <row r="107" spans="1:6" ht="12.75">
      <c r="A107" s="265">
        <v>30</v>
      </c>
      <c r="B107" s="718" t="s">
        <v>367</v>
      </c>
      <c r="C107" s="718"/>
      <c r="E107" s="254">
        <v>0</v>
      </c>
      <c r="F107" s="270">
        <v>20680</v>
      </c>
    </row>
    <row r="108" ht="12.75">
      <c r="A108" s="265"/>
    </row>
    <row r="109" spans="1:6" ht="12.75">
      <c r="A109" s="265">
        <v>31</v>
      </c>
      <c r="B109" s="254" t="s">
        <v>35</v>
      </c>
      <c r="E109" s="254">
        <v>5</v>
      </c>
      <c r="F109" s="254">
        <v>265</v>
      </c>
    </row>
    <row r="111" spans="1:6" ht="12.75">
      <c r="A111" s="265">
        <v>32</v>
      </c>
      <c r="B111" s="254" t="s">
        <v>201</v>
      </c>
      <c r="E111" s="254">
        <v>0</v>
      </c>
      <c r="F111" s="254">
        <v>150</v>
      </c>
    </row>
    <row r="112" ht="12.75">
      <c r="A112" s="265"/>
    </row>
    <row r="113" spans="1:6" ht="12.75">
      <c r="A113" s="265">
        <v>33</v>
      </c>
      <c r="B113" s="254" t="s">
        <v>202</v>
      </c>
      <c r="E113" s="254">
        <v>0</v>
      </c>
      <c r="F113" s="254">
        <v>10</v>
      </c>
    </row>
    <row r="114" ht="12.75">
      <c r="A114" s="265"/>
    </row>
    <row r="115" spans="1:6" ht="12.75">
      <c r="A115" s="265">
        <v>34</v>
      </c>
      <c r="B115" s="254" t="s">
        <v>368</v>
      </c>
      <c r="E115" s="254">
        <v>20</v>
      </c>
      <c r="F115" s="254">
        <v>66</v>
      </c>
    </row>
    <row r="117" spans="1:6" ht="12.75">
      <c r="A117" s="265">
        <v>35</v>
      </c>
      <c r="B117" s="718" t="s">
        <v>369</v>
      </c>
      <c r="C117" s="718"/>
      <c r="D117" s="718"/>
      <c r="E117" s="254">
        <v>39</v>
      </c>
      <c r="F117" s="254">
        <v>671</v>
      </c>
    </row>
    <row r="118" ht="12.75">
      <c r="A118" s="265"/>
    </row>
    <row r="119" spans="1:6" ht="12.75">
      <c r="A119" s="265">
        <v>36</v>
      </c>
      <c r="B119" s="254" t="s">
        <v>370</v>
      </c>
      <c r="E119" s="254">
        <v>0</v>
      </c>
      <c r="F119" s="254">
        <v>26</v>
      </c>
    </row>
    <row r="121" spans="1:6" ht="12.75">
      <c r="A121" s="265">
        <v>37</v>
      </c>
      <c r="B121" s="254" t="s">
        <v>41</v>
      </c>
      <c r="E121" s="254">
        <v>0</v>
      </c>
      <c r="F121" s="254">
        <v>0</v>
      </c>
    </row>
    <row r="124" ht="12.75">
      <c r="A124" s="260" t="s">
        <v>371</v>
      </c>
    </row>
    <row r="125" ht="12.75">
      <c r="A125" s="260"/>
    </row>
    <row r="126" spans="1:6" ht="12.75">
      <c r="A126" s="260"/>
      <c r="F126" s="264" t="s">
        <v>183</v>
      </c>
    </row>
    <row r="128" ht="12.75">
      <c r="B128" s="269" t="s">
        <v>372</v>
      </c>
    </row>
    <row r="129" spans="1:6" ht="12.75">
      <c r="A129" s="265">
        <v>38</v>
      </c>
      <c r="B129" s="254" t="s">
        <v>45</v>
      </c>
      <c r="F129" s="254">
        <v>5811</v>
      </c>
    </row>
    <row r="130" spans="1:6" ht="12.75">
      <c r="A130" s="265">
        <v>39</v>
      </c>
      <c r="B130" s="254" t="s">
        <v>46</v>
      </c>
      <c r="F130" s="254">
        <v>1559</v>
      </c>
    </row>
    <row r="131" spans="1:6" ht="12.75">
      <c r="A131" s="265">
        <v>40</v>
      </c>
      <c r="B131" s="254" t="s">
        <v>47</v>
      </c>
      <c r="F131" s="254">
        <v>62</v>
      </c>
    </row>
    <row r="132" spans="1:6" ht="12.75">
      <c r="A132" s="265">
        <v>41</v>
      </c>
      <c r="B132" s="254" t="s">
        <v>203</v>
      </c>
      <c r="F132" s="254">
        <v>4683</v>
      </c>
    </row>
    <row r="134" spans="2:5" ht="12.75">
      <c r="B134" s="269" t="s">
        <v>204</v>
      </c>
      <c r="C134" s="269"/>
      <c r="D134" s="269"/>
      <c r="E134" s="269"/>
    </row>
    <row r="135" spans="2:9" ht="12.75">
      <c r="B135" s="269" t="s">
        <v>373</v>
      </c>
      <c r="C135" s="269"/>
      <c r="D135" s="269"/>
      <c r="E135" s="269"/>
      <c r="G135" s="267"/>
      <c r="H135" s="267"/>
      <c r="I135" s="267"/>
    </row>
    <row r="136" spans="1:6" ht="12.75">
      <c r="A136" s="265">
        <v>42</v>
      </c>
      <c r="B136" s="254" t="s">
        <v>205</v>
      </c>
      <c r="F136" s="254">
        <v>72</v>
      </c>
    </row>
    <row r="137" spans="1:6" ht="12.75">
      <c r="A137" s="265">
        <v>43</v>
      </c>
      <c r="B137" s="254" t="s">
        <v>206</v>
      </c>
      <c r="F137" s="254">
        <v>9</v>
      </c>
    </row>
    <row r="138" spans="1:9" ht="12.75">
      <c r="A138" s="265">
        <v>44</v>
      </c>
      <c r="B138" s="260" t="s">
        <v>160</v>
      </c>
      <c r="F138" s="254">
        <f>F136+F137</f>
        <v>81</v>
      </c>
      <c r="G138" s="717" t="s">
        <v>314</v>
      </c>
      <c r="H138" s="718"/>
      <c r="I138" s="718"/>
    </row>
    <row r="139" spans="1:9" ht="12.75">
      <c r="A139" s="264" t="s">
        <v>374</v>
      </c>
      <c r="B139" s="254" t="s">
        <v>207</v>
      </c>
      <c r="F139" s="254">
        <v>17</v>
      </c>
      <c r="G139" s="717" t="s">
        <v>375</v>
      </c>
      <c r="H139" s="718"/>
      <c r="I139" s="718"/>
    </row>
    <row r="140" spans="1:9" ht="12.75">
      <c r="A140" s="264" t="s">
        <v>376</v>
      </c>
      <c r="B140" s="254" t="s">
        <v>208</v>
      </c>
      <c r="F140" s="254">
        <v>8</v>
      </c>
      <c r="G140" s="717" t="s">
        <v>375</v>
      </c>
      <c r="H140" s="718"/>
      <c r="I140" s="718"/>
    </row>
    <row r="141" spans="1:7" ht="12.75">
      <c r="A141" s="265">
        <v>45</v>
      </c>
      <c r="B141" s="718" t="s">
        <v>315</v>
      </c>
      <c r="C141" s="718"/>
      <c r="D141" s="718"/>
      <c r="E141" s="718"/>
      <c r="F141" s="254">
        <v>0</v>
      </c>
      <c r="G141" s="267" t="s">
        <v>316</v>
      </c>
    </row>
    <row r="143" spans="2:5" ht="12.75">
      <c r="B143" s="269" t="s">
        <v>209</v>
      </c>
      <c r="C143" s="269"/>
      <c r="D143" s="269"/>
      <c r="E143" s="269"/>
    </row>
    <row r="144" spans="2:9" ht="12.75">
      <c r="B144" s="269" t="s">
        <v>377</v>
      </c>
      <c r="C144" s="269"/>
      <c r="D144" s="269"/>
      <c r="E144" s="269"/>
      <c r="G144" s="267"/>
      <c r="H144" s="267"/>
      <c r="I144" s="267"/>
    </row>
    <row r="145" spans="1:6" ht="12.75">
      <c r="A145" s="265">
        <v>46</v>
      </c>
      <c r="B145" s="254" t="s">
        <v>205</v>
      </c>
      <c r="F145" s="254">
        <v>74</v>
      </c>
    </row>
    <row r="146" spans="1:6" ht="12.75">
      <c r="A146" s="265">
        <v>47</v>
      </c>
      <c r="B146" s="254" t="s">
        <v>206</v>
      </c>
      <c r="F146" s="254">
        <v>44</v>
      </c>
    </row>
    <row r="147" spans="1:9" ht="12.75">
      <c r="A147" s="265">
        <v>48</v>
      </c>
      <c r="B147" s="260" t="s">
        <v>160</v>
      </c>
      <c r="F147" s="254">
        <f>F145+F146</f>
        <v>118</v>
      </c>
      <c r="G147" s="717" t="s">
        <v>314</v>
      </c>
      <c r="H147" s="718"/>
      <c r="I147" s="718"/>
    </row>
    <row r="148" spans="1:9" ht="12.75">
      <c r="A148" s="264" t="s">
        <v>378</v>
      </c>
      <c r="B148" s="254" t="s">
        <v>210</v>
      </c>
      <c r="F148" s="254">
        <v>83</v>
      </c>
      <c r="G148" s="717" t="s">
        <v>379</v>
      </c>
      <c r="H148" s="718"/>
      <c r="I148" s="718"/>
    </row>
    <row r="149" spans="1:9" ht="12.75">
      <c r="A149" s="264" t="s">
        <v>380</v>
      </c>
      <c r="B149" s="254" t="s">
        <v>211</v>
      </c>
      <c r="F149" s="254">
        <v>2</v>
      </c>
      <c r="G149" s="717" t="s">
        <v>379</v>
      </c>
      <c r="H149" s="718"/>
      <c r="I149" s="718"/>
    </row>
    <row r="150" spans="1:7" ht="12.75">
      <c r="A150" s="265">
        <v>49</v>
      </c>
      <c r="B150" s="718"/>
      <c r="C150" s="718"/>
      <c r="D150" s="718"/>
      <c r="F150" s="254">
        <v>0</v>
      </c>
      <c r="G150" s="267" t="s">
        <v>318</v>
      </c>
    </row>
    <row r="152" spans="2:4" ht="12.75">
      <c r="B152" s="269" t="s">
        <v>381</v>
      </c>
      <c r="C152" s="269"/>
      <c r="D152" s="269"/>
    </row>
    <row r="153" spans="1:6" ht="12.75">
      <c r="A153" s="265">
        <v>50</v>
      </c>
      <c r="B153" s="254" t="s">
        <v>212</v>
      </c>
      <c r="F153" s="254">
        <v>22</v>
      </c>
    </row>
    <row r="154" spans="1:6" ht="12.75">
      <c r="A154" s="265">
        <v>51</v>
      </c>
      <c r="B154" s="254" t="s">
        <v>213</v>
      </c>
      <c r="F154" s="254">
        <v>440</v>
      </c>
    </row>
    <row r="155" spans="1:6" ht="12.75">
      <c r="A155" s="265">
        <v>52</v>
      </c>
      <c r="B155" s="254" t="s">
        <v>319</v>
      </c>
      <c r="F155" s="254">
        <v>0</v>
      </c>
    </row>
    <row r="156" spans="1:2" ht="12.75">
      <c r="A156" s="265">
        <v>53</v>
      </c>
      <c r="B156" s="254" t="s">
        <v>214</v>
      </c>
    </row>
    <row r="157" spans="2:6" ht="12.75">
      <c r="B157" s="718" t="s">
        <v>320</v>
      </c>
      <c r="C157" s="718"/>
      <c r="D157" s="718"/>
      <c r="F157" s="254">
        <v>0</v>
      </c>
    </row>
    <row r="158" spans="1:6" ht="12.75">
      <c r="A158" s="265">
        <v>54</v>
      </c>
      <c r="B158" s="254" t="s">
        <v>214</v>
      </c>
      <c r="F158" s="254">
        <v>0</v>
      </c>
    </row>
    <row r="159" ht="12.75">
      <c r="B159" s="254" t="s">
        <v>215</v>
      </c>
    </row>
    <row r="161" ht="12.75">
      <c r="A161" s="260" t="s">
        <v>382</v>
      </c>
    </row>
    <row r="163" spans="1:6" ht="12.75">
      <c r="A163" s="264" t="s">
        <v>194</v>
      </c>
      <c r="C163" s="264" t="s">
        <v>189</v>
      </c>
      <c r="F163" s="264" t="s">
        <v>183</v>
      </c>
    </row>
    <row r="165" spans="1:6" ht="12.75">
      <c r="A165" s="265">
        <v>55</v>
      </c>
      <c r="B165" s="254" t="s">
        <v>61</v>
      </c>
      <c r="F165" s="254">
        <v>79</v>
      </c>
    </row>
    <row r="166" spans="1:2" ht="12.75">
      <c r="A166" s="265">
        <v>56</v>
      </c>
      <c r="B166" s="254" t="s">
        <v>216</v>
      </c>
    </row>
    <row r="167" spans="2:6" ht="12.75">
      <c r="B167" s="254" t="s">
        <v>217</v>
      </c>
      <c r="F167" s="254">
        <v>69</v>
      </c>
    </row>
    <row r="168" spans="1:6" ht="12.75">
      <c r="A168" s="265">
        <v>57</v>
      </c>
      <c r="B168" s="254" t="s">
        <v>63</v>
      </c>
      <c r="F168" s="270">
        <v>2308</v>
      </c>
    </row>
    <row r="169" spans="1:6" ht="12.75">
      <c r="A169" s="265">
        <v>58</v>
      </c>
      <c r="B169" s="254" t="s">
        <v>64</v>
      </c>
      <c r="F169" s="254">
        <v>65</v>
      </c>
    </row>
    <row r="171" ht="12.75">
      <c r="B171" s="274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cphillips@csum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277" customWidth="1"/>
  </cols>
  <sheetData>
    <row r="1" spans="1:3" ht="18">
      <c r="A1" s="275" t="s">
        <v>170</v>
      </c>
      <c r="B1" s="276"/>
      <c r="C1" s="276"/>
    </row>
    <row r="2" spans="1:3" ht="18">
      <c r="A2" s="276" t="s">
        <v>171</v>
      </c>
      <c r="B2" s="276"/>
      <c r="C2" s="276"/>
    </row>
    <row r="3" spans="1:3" ht="18">
      <c r="A3" s="278" t="s">
        <v>344</v>
      </c>
      <c r="B3" s="276"/>
      <c r="C3" s="276" t="s">
        <v>345</v>
      </c>
    </row>
    <row r="5" spans="1:5" ht="12.75">
      <c r="A5" s="279" t="s">
        <v>172</v>
      </c>
      <c r="B5" s="280" t="s">
        <v>415</v>
      </c>
      <c r="C5" s="281"/>
      <c r="D5" s="281"/>
      <c r="E5" s="282"/>
    </row>
    <row r="7" spans="1:5" ht="12.75">
      <c r="A7" s="283" t="s">
        <v>173</v>
      </c>
      <c r="C7" s="284" t="s">
        <v>249</v>
      </c>
      <c r="D7" s="281"/>
      <c r="E7" s="282"/>
    </row>
    <row r="9" spans="1:5" ht="12.75">
      <c r="A9" s="283" t="s">
        <v>175</v>
      </c>
      <c r="C9" s="284" t="s">
        <v>248</v>
      </c>
      <c r="D9" s="281"/>
      <c r="E9" s="282"/>
    </row>
    <row r="11" spans="1:3" ht="12.75">
      <c r="A11" s="283" t="s">
        <v>177</v>
      </c>
      <c r="B11" s="284" t="s">
        <v>416</v>
      </c>
      <c r="C11" s="282"/>
    </row>
    <row r="13" spans="1:3" ht="12.75">
      <c r="A13" s="283" t="s">
        <v>178</v>
      </c>
      <c r="B13" s="284" t="s">
        <v>417</v>
      </c>
      <c r="C13" s="282"/>
    </row>
    <row r="15" spans="1:4" ht="15">
      <c r="A15" s="283" t="s">
        <v>179</v>
      </c>
      <c r="C15" s="4" t="s">
        <v>250</v>
      </c>
      <c r="D15" s="282"/>
    </row>
    <row r="18" ht="12.75">
      <c r="A18" s="283" t="s">
        <v>286</v>
      </c>
    </row>
    <row r="19" ht="12.75">
      <c r="A19" s="283" t="s">
        <v>287</v>
      </c>
    </row>
    <row r="20" spans="1:6" ht="12.75">
      <c r="A20" s="720" t="s">
        <v>288</v>
      </c>
      <c r="B20" s="721"/>
      <c r="C20" s="721"/>
      <c r="D20" s="721"/>
      <c r="E20" s="721"/>
      <c r="F20" s="721"/>
    </row>
    <row r="21" spans="1:6" ht="12.75">
      <c r="A21" s="720" t="s">
        <v>346</v>
      </c>
      <c r="B21" s="721"/>
      <c r="C21" s="721"/>
      <c r="D21" s="721"/>
      <c r="E21" s="721"/>
      <c r="F21" s="721"/>
    </row>
    <row r="23" ht="12.75">
      <c r="A23" s="283" t="s">
        <v>347</v>
      </c>
    </row>
    <row r="24" ht="12.75">
      <c r="A24" s="283"/>
    </row>
    <row r="25" spans="1:6" ht="12.75">
      <c r="A25" s="286" t="s">
        <v>181</v>
      </c>
      <c r="C25" s="287" t="s">
        <v>182</v>
      </c>
      <c r="F25" s="287" t="s">
        <v>183</v>
      </c>
    </row>
    <row r="27" spans="1:6" ht="12.75">
      <c r="A27" s="288">
        <v>1</v>
      </c>
      <c r="B27" s="277" t="s">
        <v>184</v>
      </c>
      <c r="F27" s="277">
        <v>0</v>
      </c>
    </row>
    <row r="28" ht="12.75">
      <c r="A28" s="288"/>
    </row>
    <row r="30" ht="12.75">
      <c r="A30" s="279" t="s">
        <v>349</v>
      </c>
    </row>
    <row r="32" spans="1:6" ht="12.75">
      <c r="A32" s="287" t="s">
        <v>181</v>
      </c>
      <c r="C32" s="287" t="s">
        <v>185</v>
      </c>
      <c r="F32" s="287" t="s">
        <v>186</v>
      </c>
    </row>
    <row r="33" spans="1:6" ht="12.75">
      <c r="A33" s="287"/>
      <c r="C33" s="287"/>
      <c r="F33" s="287"/>
    </row>
    <row r="34" spans="1:6" ht="12.75">
      <c r="A34" s="288">
        <v>2</v>
      </c>
      <c r="B34" s="277" t="s">
        <v>187</v>
      </c>
      <c r="F34" s="277">
        <v>8.02</v>
      </c>
    </row>
    <row r="35" spans="1:6" ht="12.75">
      <c r="A35" s="286" t="s">
        <v>68</v>
      </c>
      <c r="B35" s="277" t="s">
        <v>11</v>
      </c>
      <c r="F35" s="277">
        <v>8.02</v>
      </c>
    </row>
    <row r="36" spans="1:6" ht="12.75">
      <c r="A36" s="286" t="s">
        <v>69</v>
      </c>
      <c r="B36" s="277" t="s">
        <v>12</v>
      </c>
      <c r="F36" s="277">
        <v>0</v>
      </c>
    </row>
    <row r="37" spans="1:6" ht="12.75">
      <c r="A37" s="288">
        <v>3</v>
      </c>
      <c r="B37" s="277" t="s">
        <v>13</v>
      </c>
      <c r="F37" s="277">
        <v>7</v>
      </c>
    </row>
    <row r="38" spans="1:8" ht="12.75">
      <c r="A38" s="286" t="s">
        <v>71</v>
      </c>
      <c r="B38" s="277" t="s">
        <v>14</v>
      </c>
      <c r="E38" s="277" t="s">
        <v>221</v>
      </c>
      <c r="F38" s="289">
        <v>5</v>
      </c>
      <c r="G38" s="285"/>
      <c r="H38" s="290"/>
    </row>
    <row r="39" spans="1:8" ht="12.75">
      <c r="A39" s="288">
        <v>4</v>
      </c>
      <c r="B39" s="721" t="s">
        <v>290</v>
      </c>
      <c r="C39" s="721"/>
      <c r="D39" s="721"/>
      <c r="E39" s="721"/>
      <c r="F39" s="277">
        <v>0</v>
      </c>
      <c r="G39" s="291"/>
      <c r="H39" s="291"/>
    </row>
    <row r="40" spans="1:6" ht="12.75">
      <c r="A40" s="288">
        <v>5</v>
      </c>
      <c r="B40" s="277" t="s">
        <v>15</v>
      </c>
      <c r="F40" s="277">
        <v>2.6</v>
      </c>
    </row>
    <row r="41" spans="1:6" ht="12.75">
      <c r="A41" s="288">
        <v>6</v>
      </c>
      <c r="B41" s="283" t="s">
        <v>188</v>
      </c>
      <c r="F41" s="277">
        <f>F34+F37+F39+F40</f>
        <v>17.62</v>
      </c>
    </row>
    <row r="44" ht="12.75">
      <c r="A44" s="283" t="s">
        <v>350</v>
      </c>
    </row>
    <row r="46" spans="1:6" ht="12.75">
      <c r="A46" s="287" t="s">
        <v>181</v>
      </c>
      <c r="C46" s="287" t="s">
        <v>189</v>
      </c>
      <c r="F46" s="287" t="s">
        <v>190</v>
      </c>
    </row>
    <row r="47" spans="1:4" ht="12.75">
      <c r="A47" s="287"/>
      <c r="D47" s="287"/>
    </row>
    <row r="48" spans="2:6" ht="12.75">
      <c r="B48" s="292" t="s">
        <v>351</v>
      </c>
      <c r="C48" s="291"/>
      <c r="D48" s="291"/>
      <c r="E48" s="291"/>
      <c r="F48" s="291"/>
    </row>
    <row r="49" spans="1:7" ht="12.75">
      <c r="A49" s="288">
        <v>7</v>
      </c>
      <c r="B49" s="277" t="s">
        <v>16</v>
      </c>
      <c r="F49" s="293">
        <v>584046</v>
      </c>
      <c r="G49" s="287"/>
    </row>
    <row r="50" spans="1:7" ht="12.75">
      <c r="A50" s="286" t="s">
        <v>75</v>
      </c>
      <c r="B50" s="277" t="s">
        <v>17</v>
      </c>
      <c r="F50" s="293">
        <v>584046</v>
      </c>
      <c r="G50" s="287"/>
    </row>
    <row r="51" spans="1:6" ht="12.75">
      <c r="A51" s="288">
        <v>8</v>
      </c>
      <c r="B51" s="277" t="s">
        <v>18</v>
      </c>
      <c r="F51" s="293">
        <v>276833</v>
      </c>
    </row>
    <row r="52" spans="1:6" ht="12.75">
      <c r="A52" s="288">
        <v>9</v>
      </c>
      <c r="B52" s="277" t="s">
        <v>19</v>
      </c>
      <c r="F52" s="293">
        <v>39545</v>
      </c>
    </row>
    <row r="54" spans="2:3" ht="12.75">
      <c r="B54" s="292" t="s">
        <v>352</v>
      </c>
      <c r="C54" s="291"/>
    </row>
    <row r="55" spans="1:7" ht="12.75">
      <c r="A55" s="288">
        <v>10</v>
      </c>
      <c r="B55" s="277" t="s">
        <v>291</v>
      </c>
      <c r="F55" s="294">
        <v>68956</v>
      </c>
      <c r="G55" s="285"/>
    </row>
    <row r="56" spans="1:6" ht="12.75">
      <c r="A56" s="286" t="s">
        <v>81</v>
      </c>
      <c r="B56" s="277" t="s">
        <v>293</v>
      </c>
      <c r="F56" s="293">
        <v>68956</v>
      </c>
    </row>
    <row r="57" spans="1:6" ht="12.75">
      <c r="A57" s="286" t="s">
        <v>295</v>
      </c>
      <c r="B57" s="721" t="s">
        <v>296</v>
      </c>
      <c r="C57" s="721"/>
      <c r="D57" s="721"/>
      <c r="E57" s="721"/>
      <c r="F57" s="277">
        <v>0</v>
      </c>
    </row>
    <row r="58" spans="1:6" ht="12.75">
      <c r="A58" s="288">
        <v>11</v>
      </c>
      <c r="B58" s="277" t="s">
        <v>297</v>
      </c>
      <c r="F58" s="277">
        <f>F59+F60</f>
        <v>62700</v>
      </c>
    </row>
    <row r="59" spans="1:6" ht="12.75">
      <c r="A59" s="287" t="s">
        <v>83</v>
      </c>
      <c r="B59" s="277" t="s">
        <v>298</v>
      </c>
      <c r="F59" s="277">
        <v>56586</v>
      </c>
    </row>
    <row r="60" spans="1:6" ht="12.75">
      <c r="A60" s="287" t="s">
        <v>84</v>
      </c>
      <c r="B60" s="277" t="s">
        <v>22</v>
      </c>
      <c r="F60" s="277">
        <v>6114</v>
      </c>
    </row>
    <row r="61" spans="1:6" ht="12.75">
      <c r="A61" s="288">
        <v>12</v>
      </c>
      <c r="B61" s="277" t="s">
        <v>299</v>
      </c>
      <c r="F61" s="277">
        <v>0</v>
      </c>
    </row>
    <row r="62" spans="1:6" ht="12.75">
      <c r="A62" s="288">
        <v>13</v>
      </c>
      <c r="B62" s="277" t="s">
        <v>300</v>
      </c>
      <c r="F62" s="277">
        <v>3112</v>
      </c>
    </row>
    <row r="63" spans="1:6" ht="12.75">
      <c r="A63" s="288">
        <v>14</v>
      </c>
      <c r="B63" s="277" t="s">
        <v>301</v>
      </c>
      <c r="F63" s="277">
        <v>90611</v>
      </c>
    </row>
    <row r="64" spans="1:8" ht="12.75">
      <c r="A64" s="286" t="s">
        <v>88</v>
      </c>
      <c r="B64" s="277" t="s">
        <v>302</v>
      </c>
      <c r="F64" s="289">
        <v>12008</v>
      </c>
      <c r="G64" s="285"/>
      <c r="H64" s="290"/>
    </row>
    <row r="65" spans="1:7" ht="12.75">
      <c r="A65" s="288">
        <v>15</v>
      </c>
      <c r="B65" s="277" t="s">
        <v>191</v>
      </c>
      <c r="F65" s="277">
        <v>1642</v>
      </c>
      <c r="G65" s="287"/>
    </row>
    <row r="66" spans="1:6" ht="12.75">
      <c r="A66" s="288">
        <v>16</v>
      </c>
      <c r="B66" s="277" t="s">
        <v>23</v>
      </c>
      <c r="F66" s="277">
        <v>0</v>
      </c>
    </row>
    <row r="68" spans="1:6" ht="12.75">
      <c r="A68" s="288">
        <v>17</v>
      </c>
      <c r="B68" s="277" t="s">
        <v>24</v>
      </c>
      <c r="F68" s="277">
        <v>9460</v>
      </c>
    </row>
    <row r="69" spans="1:6" ht="40.5" customHeight="1">
      <c r="A69" s="288">
        <v>18</v>
      </c>
      <c r="B69" s="277" t="s">
        <v>25</v>
      </c>
      <c r="F69" s="277">
        <v>5338</v>
      </c>
    </row>
    <row r="70" spans="1:6" ht="12.75">
      <c r="A70" s="288">
        <v>19</v>
      </c>
      <c r="B70" s="277" t="s">
        <v>26</v>
      </c>
      <c r="F70" s="277">
        <v>1031</v>
      </c>
    </row>
    <row r="71" spans="1:6" ht="12.75">
      <c r="A71" s="288">
        <v>20</v>
      </c>
      <c r="B71" s="277" t="s">
        <v>192</v>
      </c>
      <c r="F71" s="277">
        <v>28178</v>
      </c>
    </row>
    <row r="72" spans="1:6" ht="12.75">
      <c r="A72" s="288">
        <v>21</v>
      </c>
      <c r="B72" s="277" t="s">
        <v>28</v>
      </c>
      <c r="F72" s="277">
        <v>47863</v>
      </c>
    </row>
    <row r="73" spans="1:6" ht="12.75">
      <c r="A73" s="288">
        <v>22</v>
      </c>
      <c r="B73" s="283" t="s">
        <v>193</v>
      </c>
      <c r="F73" s="277">
        <f>SUM(F49,F51,F52,F55,F58,F61:F63,F65,F66,F68:F72)</f>
        <v>1219315</v>
      </c>
    </row>
    <row r="74" spans="1:6" ht="12.75">
      <c r="A74" s="286" t="s">
        <v>99</v>
      </c>
      <c r="B74" s="277" t="s">
        <v>29</v>
      </c>
      <c r="F74" s="277">
        <v>0</v>
      </c>
    </row>
    <row r="75" spans="1:6" ht="12.75">
      <c r="A75" s="288">
        <v>23</v>
      </c>
      <c r="B75" s="283" t="s">
        <v>321</v>
      </c>
      <c r="F75" s="277">
        <f>F73+F74</f>
        <v>1219315</v>
      </c>
    </row>
    <row r="76" ht="12.75">
      <c r="A76" s="287"/>
    </row>
    <row r="77" ht="12.75">
      <c r="A77" s="287"/>
    </row>
    <row r="78" ht="12.75">
      <c r="A78" s="279" t="s">
        <v>357</v>
      </c>
    </row>
    <row r="80" spans="1:6" ht="12.75">
      <c r="A80" s="287" t="s">
        <v>194</v>
      </c>
      <c r="C80" s="295" t="s">
        <v>189</v>
      </c>
      <c r="E80" s="287" t="s">
        <v>6</v>
      </c>
      <c r="F80" s="287" t="s">
        <v>195</v>
      </c>
    </row>
    <row r="82" spans="2:5" ht="12.75">
      <c r="B82" s="292" t="s">
        <v>196</v>
      </c>
      <c r="C82" s="292"/>
      <c r="D82" s="292"/>
      <c r="E82" s="291"/>
    </row>
    <row r="83" spans="2:5" ht="12.75">
      <c r="B83" s="292" t="s">
        <v>197</v>
      </c>
      <c r="C83" s="292"/>
      <c r="D83" s="292"/>
      <c r="E83" s="291"/>
    </row>
    <row r="84" spans="2:5" ht="12.75">
      <c r="B84" s="292" t="s">
        <v>198</v>
      </c>
      <c r="C84" s="292"/>
      <c r="D84" s="292"/>
      <c r="E84" s="291"/>
    </row>
    <row r="85" spans="2:5" ht="12.75">
      <c r="B85" s="292" t="s">
        <v>358</v>
      </c>
      <c r="C85" s="292"/>
      <c r="D85" s="292"/>
      <c r="E85" s="291"/>
    </row>
    <row r="86" spans="1:6" ht="12.75">
      <c r="A86" s="288">
        <v>24</v>
      </c>
      <c r="B86" s="277" t="s">
        <v>304</v>
      </c>
      <c r="E86" s="277">
        <f>SUM(E87,E90,E91,E92)</f>
        <v>3918</v>
      </c>
      <c r="F86" s="277">
        <f>SUM(F87,F90,F91,F92)</f>
        <v>60931</v>
      </c>
    </row>
    <row r="87" spans="1:7" ht="12.75">
      <c r="A87" s="287" t="s">
        <v>102</v>
      </c>
      <c r="B87" s="277" t="s">
        <v>305</v>
      </c>
      <c r="E87" s="277">
        <v>3510</v>
      </c>
      <c r="F87" s="277">
        <v>55632</v>
      </c>
      <c r="G87" s="290"/>
    </row>
    <row r="88" spans="1:9" ht="12.75">
      <c r="A88" s="287" t="s">
        <v>104</v>
      </c>
      <c r="B88" s="277" t="s">
        <v>31</v>
      </c>
      <c r="E88" s="277">
        <v>3121</v>
      </c>
      <c r="F88" s="287" t="s">
        <v>199</v>
      </c>
      <c r="G88" s="722" t="s">
        <v>306</v>
      </c>
      <c r="H88" s="722"/>
      <c r="I88" s="722"/>
    </row>
    <row r="89" spans="1:9" ht="12.75">
      <c r="A89" s="287" t="s">
        <v>105</v>
      </c>
      <c r="B89" s="277" t="s">
        <v>32</v>
      </c>
      <c r="E89" s="277">
        <v>389</v>
      </c>
      <c r="F89" s="287" t="s">
        <v>199</v>
      </c>
      <c r="G89" s="722" t="s">
        <v>306</v>
      </c>
      <c r="H89" s="722"/>
      <c r="I89" s="722"/>
    </row>
    <row r="90" spans="1:6" ht="12.75">
      <c r="A90" s="287" t="s">
        <v>106</v>
      </c>
      <c r="B90" s="277" t="s">
        <v>33</v>
      </c>
      <c r="E90" s="277">
        <v>389</v>
      </c>
      <c r="F90" s="277">
        <v>4985</v>
      </c>
    </row>
    <row r="91" spans="1:6" ht="12.75">
      <c r="A91" s="287" t="s">
        <v>107</v>
      </c>
      <c r="B91" s="277" t="s">
        <v>307</v>
      </c>
      <c r="E91" s="277">
        <v>19</v>
      </c>
      <c r="F91" s="277">
        <v>303</v>
      </c>
    </row>
    <row r="92" spans="1:6" ht="12.75">
      <c r="A92" s="287" t="s">
        <v>108</v>
      </c>
      <c r="B92" s="277" t="s">
        <v>308</v>
      </c>
      <c r="E92" s="277">
        <v>0</v>
      </c>
      <c r="F92" s="277">
        <v>11</v>
      </c>
    </row>
    <row r="93" spans="1:6" ht="12.75">
      <c r="A93" s="287" t="s">
        <v>109</v>
      </c>
      <c r="B93" s="277" t="s">
        <v>309</v>
      </c>
      <c r="E93" s="277">
        <v>212</v>
      </c>
      <c r="F93" s="287" t="s">
        <v>199</v>
      </c>
    </row>
    <row r="94" spans="1:6" ht="12.75">
      <c r="A94" s="288">
        <v>25</v>
      </c>
      <c r="B94" s="721" t="s">
        <v>310</v>
      </c>
      <c r="C94" s="721"/>
      <c r="D94" s="721"/>
      <c r="E94" s="277">
        <v>4280</v>
      </c>
      <c r="F94" s="277">
        <v>59752</v>
      </c>
    </row>
    <row r="95" spans="1:7" ht="12.75">
      <c r="A95" s="287" t="s">
        <v>103</v>
      </c>
      <c r="B95" s="721" t="s">
        <v>311</v>
      </c>
      <c r="C95" s="721"/>
      <c r="D95" s="721"/>
      <c r="E95" s="277">
        <v>1363</v>
      </c>
      <c r="F95" s="277">
        <v>4027</v>
      </c>
      <c r="G95" s="290" t="s">
        <v>359</v>
      </c>
    </row>
    <row r="96" spans="1:2" ht="12.75">
      <c r="A96" s="288">
        <v>26</v>
      </c>
      <c r="B96" s="277" t="s">
        <v>360</v>
      </c>
    </row>
    <row r="97" spans="2:5" ht="12.75">
      <c r="B97" s="277" t="s">
        <v>361</v>
      </c>
      <c r="E97" s="277">
        <v>0</v>
      </c>
    </row>
    <row r="99" spans="2:4" ht="12.75">
      <c r="B99" s="292" t="s">
        <v>200</v>
      </c>
      <c r="C99" s="292"/>
      <c r="D99" s="292"/>
    </row>
    <row r="100" spans="2:4" ht="12.75">
      <c r="B100" s="292" t="s">
        <v>362</v>
      </c>
      <c r="C100" s="292"/>
      <c r="D100" s="292"/>
    </row>
    <row r="101" spans="1:7" ht="12.75">
      <c r="A101" s="288">
        <v>27</v>
      </c>
      <c r="B101" s="277" t="s">
        <v>322</v>
      </c>
      <c r="E101" s="277">
        <v>3</v>
      </c>
      <c r="F101" s="277">
        <v>472</v>
      </c>
      <c r="G101" s="290" t="s">
        <v>363</v>
      </c>
    </row>
    <row r="102" spans="1:6" ht="12.75">
      <c r="A102" s="286" t="s">
        <v>364</v>
      </c>
      <c r="B102" s="283" t="s">
        <v>323</v>
      </c>
      <c r="E102" s="277">
        <v>2</v>
      </c>
      <c r="F102" s="277">
        <v>327</v>
      </c>
    </row>
    <row r="103" spans="1:6" ht="12.75">
      <c r="A103" s="287" t="s">
        <v>365</v>
      </c>
      <c r="B103" s="283" t="s">
        <v>324</v>
      </c>
      <c r="E103" s="277">
        <v>1</v>
      </c>
      <c r="F103" s="277">
        <v>89</v>
      </c>
    </row>
    <row r="104" spans="1:7" ht="12.75">
      <c r="A104" s="288">
        <v>28</v>
      </c>
      <c r="B104" s="277" t="s">
        <v>366</v>
      </c>
      <c r="E104" s="277" t="s">
        <v>294</v>
      </c>
      <c r="F104" s="277" t="s">
        <v>294</v>
      </c>
      <c r="G104" s="290" t="s">
        <v>312</v>
      </c>
    </row>
    <row r="105" spans="1:7" ht="12.75">
      <c r="A105" s="288">
        <v>29</v>
      </c>
      <c r="B105" s="277" t="s">
        <v>313</v>
      </c>
      <c r="E105" s="287">
        <v>0</v>
      </c>
      <c r="F105" s="277">
        <v>3399</v>
      </c>
      <c r="G105" s="290" t="s">
        <v>359</v>
      </c>
    </row>
    <row r="106" spans="1:5" ht="12.75">
      <c r="A106" s="288"/>
      <c r="E106" s="287"/>
    </row>
    <row r="107" spans="1:6" ht="12.75">
      <c r="A107" s="288">
        <v>30</v>
      </c>
      <c r="B107" s="721" t="s">
        <v>367</v>
      </c>
      <c r="C107" s="721"/>
      <c r="E107" s="277">
        <v>175</v>
      </c>
      <c r="F107" s="277">
        <v>175</v>
      </c>
    </row>
    <row r="108" ht="12.75">
      <c r="A108" s="288"/>
    </row>
    <row r="109" spans="1:6" ht="12.75">
      <c r="A109" s="288">
        <v>31</v>
      </c>
      <c r="B109" s="277" t="s">
        <v>35</v>
      </c>
      <c r="E109" s="277">
        <v>0</v>
      </c>
      <c r="F109" s="277">
        <v>469</v>
      </c>
    </row>
    <row r="111" spans="1:6" ht="12.75">
      <c r="A111" s="288">
        <v>32</v>
      </c>
      <c r="B111" s="277" t="s">
        <v>201</v>
      </c>
      <c r="E111" s="277">
        <v>0</v>
      </c>
      <c r="F111" s="277">
        <v>1</v>
      </c>
    </row>
    <row r="112" ht="12.75">
      <c r="A112" s="288"/>
    </row>
    <row r="113" spans="1:6" ht="12.75">
      <c r="A113" s="288">
        <v>33</v>
      </c>
      <c r="B113" s="277" t="s">
        <v>202</v>
      </c>
      <c r="E113" s="277">
        <v>0</v>
      </c>
      <c r="F113" s="277">
        <v>0</v>
      </c>
    </row>
    <row r="114" ht="12.75">
      <c r="A114" s="288"/>
    </row>
    <row r="115" spans="1:6" ht="12.75">
      <c r="A115" s="288">
        <v>34</v>
      </c>
      <c r="B115" s="277" t="s">
        <v>368</v>
      </c>
      <c r="E115" s="277">
        <v>2</v>
      </c>
      <c r="F115" s="277">
        <v>180</v>
      </c>
    </row>
    <row r="117" spans="1:6" ht="12.75">
      <c r="A117" s="288">
        <v>35</v>
      </c>
      <c r="B117" s="721" t="s">
        <v>369</v>
      </c>
      <c r="C117" s="721"/>
      <c r="D117" s="721"/>
      <c r="E117" s="277">
        <v>147</v>
      </c>
      <c r="F117" s="277">
        <v>1874</v>
      </c>
    </row>
    <row r="118" ht="12.75">
      <c r="A118" s="288"/>
    </row>
    <row r="119" spans="1:6" ht="12.75">
      <c r="A119" s="288">
        <v>36</v>
      </c>
      <c r="B119" s="277" t="s">
        <v>370</v>
      </c>
      <c r="E119" s="277">
        <v>54</v>
      </c>
      <c r="F119" s="277">
        <v>662</v>
      </c>
    </row>
    <row r="121" spans="1:6" ht="12.75">
      <c r="A121" s="288">
        <v>37</v>
      </c>
      <c r="B121" s="277" t="s">
        <v>41</v>
      </c>
      <c r="E121" s="277">
        <v>53</v>
      </c>
      <c r="F121" s="277">
        <v>1</v>
      </c>
    </row>
    <row r="124" ht="12.75">
      <c r="A124" s="283" t="s">
        <v>371</v>
      </c>
    </row>
    <row r="125" ht="12.75">
      <c r="A125" s="283"/>
    </row>
    <row r="126" spans="1:6" ht="12.75">
      <c r="A126" s="283"/>
      <c r="F126" s="287" t="s">
        <v>183</v>
      </c>
    </row>
    <row r="128" ht="12.75">
      <c r="B128" s="292" t="s">
        <v>372</v>
      </c>
    </row>
    <row r="129" spans="1:6" ht="12.75">
      <c r="A129" s="288">
        <v>38</v>
      </c>
      <c r="B129" s="277" t="s">
        <v>45</v>
      </c>
      <c r="F129" s="277">
        <v>28881</v>
      </c>
    </row>
    <row r="130" spans="1:6" ht="12.75">
      <c r="A130" s="288">
        <v>39</v>
      </c>
      <c r="B130" s="277" t="s">
        <v>46</v>
      </c>
      <c r="F130" s="277">
        <v>6674</v>
      </c>
    </row>
    <row r="131" spans="1:6" ht="12.75">
      <c r="A131" s="288">
        <v>40</v>
      </c>
      <c r="B131" s="277" t="s">
        <v>47</v>
      </c>
      <c r="F131" s="277">
        <v>0</v>
      </c>
    </row>
    <row r="132" spans="1:6" ht="12.75">
      <c r="A132" s="288">
        <v>41</v>
      </c>
      <c r="B132" s="277" t="s">
        <v>203</v>
      </c>
      <c r="F132" s="277">
        <v>3756</v>
      </c>
    </row>
    <row r="134" spans="2:5" ht="12.75">
      <c r="B134" s="292" t="s">
        <v>204</v>
      </c>
      <c r="C134" s="292"/>
      <c r="D134" s="292"/>
      <c r="E134" s="292"/>
    </row>
    <row r="135" spans="2:9" ht="12.75">
      <c r="B135" s="292" t="s">
        <v>373</v>
      </c>
      <c r="C135" s="292"/>
      <c r="D135" s="292"/>
      <c r="E135" s="292"/>
      <c r="G135" s="290"/>
      <c r="H135" s="290"/>
      <c r="I135" s="290"/>
    </row>
    <row r="136" spans="1:6" ht="12.75">
      <c r="A136" s="288">
        <v>42</v>
      </c>
      <c r="B136" s="277" t="s">
        <v>205</v>
      </c>
      <c r="E136" s="277" t="s">
        <v>221</v>
      </c>
      <c r="F136" s="277">
        <v>855</v>
      </c>
    </row>
    <row r="137" spans="1:6" ht="12.75">
      <c r="A137" s="288">
        <v>43</v>
      </c>
      <c r="B137" s="277" t="s">
        <v>206</v>
      </c>
      <c r="E137" s="277" t="s">
        <v>221</v>
      </c>
      <c r="F137" s="277">
        <v>152</v>
      </c>
    </row>
    <row r="138" spans="1:9" ht="12.75">
      <c r="A138" s="288">
        <v>44</v>
      </c>
      <c r="B138" s="283" t="s">
        <v>160</v>
      </c>
      <c r="E138" s="277" t="s">
        <v>221</v>
      </c>
      <c r="F138" s="277">
        <f>F136+F137</f>
        <v>1007</v>
      </c>
      <c r="G138" s="722" t="s">
        <v>314</v>
      </c>
      <c r="H138" s="721"/>
      <c r="I138" s="721"/>
    </row>
    <row r="139" spans="1:9" ht="12.75">
      <c r="A139" s="287" t="s">
        <v>374</v>
      </c>
      <c r="B139" s="277" t="s">
        <v>207</v>
      </c>
      <c r="F139" s="277">
        <v>500</v>
      </c>
      <c r="G139" s="722" t="s">
        <v>375</v>
      </c>
      <c r="H139" s="721"/>
      <c r="I139" s="721"/>
    </row>
    <row r="140" spans="1:9" ht="12.75">
      <c r="A140" s="287" t="s">
        <v>376</v>
      </c>
      <c r="B140" s="277" t="s">
        <v>208</v>
      </c>
      <c r="F140" s="277">
        <v>132</v>
      </c>
      <c r="G140" s="722" t="s">
        <v>375</v>
      </c>
      <c r="H140" s="721"/>
      <c r="I140" s="721"/>
    </row>
    <row r="141" spans="1:7" ht="12.75">
      <c r="A141" s="288">
        <v>45</v>
      </c>
      <c r="B141" s="721" t="s">
        <v>315</v>
      </c>
      <c r="C141" s="721"/>
      <c r="D141" s="721"/>
      <c r="E141" s="721"/>
      <c r="F141" s="277">
        <v>130</v>
      </c>
      <c r="G141" s="290" t="s">
        <v>316</v>
      </c>
    </row>
    <row r="143" spans="2:5" ht="12.75">
      <c r="B143" s="292" t="s">
        <v>209</v>
      </c>
      <c r="C143" s="292"/>
      <c r="D143" s="292"/>
      <c r="E143" s="292"/>
    </row>
    <row r="144" spans="2:9" ht="12.75">
      <c r="B144" s="292" t="s">
        <v>377</v>
      </c>
      <c r="C144" s="292"/>
      <c r="D144" s="292"/>
      <c r="E144" s="292"/>
      <c r="G144" s="290"/>
      <c r="H144" s="290"/>
      <c r="I144" s="290"/>
    </row>
    <row r="145" spans="1:6" ht="12.75">
      <c r="A145" s="288">
        <v>46</v>
      </c>
      <c r="B145" s="277" t="s">
        <v>205</v>
      </c>
      <c r="F145" s="277">
        <v>1760</v>
      </c>
    </row>
    <row r="146" spans="1:6" ht="12.75">
      <c r="A146" s="288">
        <v>47</v>
      </c>
      <c r="B146" s="277" t="s">
        <v>206</v>
      </c>
      <c r="F146" s="277">
        <v>2111</v>
      </c>
    </row>
    <row r="147" spans="1:9" ht="12.75">
      <c r="A147" s="288">
        <v>48</v>
      </c>
      <c r="B147" s="283" t="s">
        <v>160</v>
      </c>
      <c r="F147" s="277">
        <f>F145+F146</f>
        <v>3871</v>
      </c>
      <c r="G147" s="722" t="s">
        <v>314</v>
      </c>
      <c r="H147" s="721"/>
      <c r="I147" s="721"/>
    </row>
    <row r="148" spans="1:9" ht="12.75">
      <c r="A148" s="287" t="s">
        <v>378</v>
      </c>
      <c r="B148" s="277" t="s">
        <v>210</v>
      </c>
      <c r="F148" s="277">
        <v>1379</v>
      </c>
      <c r="G148" s="722" t="s">
        <v>379</v>
      </c>
      <c r="H148" s="721"/>
      <c r="I148" s="721"/>
    </row>
    <row r="149" spans="1:9" ht="12.75">
      <c r="A149" s="287" t="s">
        <v>380</v>
      </c>
      <c r="B149" s="277" t="s">
        <v>211</v>
      </c>
      <c r="F149" s="277">
        <v>452</v>
      </c>
      <c r="G149" s="722" t="s">
        <v>379</v>
      </c>
      <c r="H149" s="721"/>
      <c r="I149" s="721"/>
    </row>
    <row r="150" spans="1:7" ht="12.75">
      <c r="A150" s="288">
        <v>49</v>
      </c>
      <c r="B150" s="721" t="s">
        <v>317</v>
      </c>
      <c r="C150" s="721"/>
      <c r="D150" s="721"/>
      <c r="F150" s="277">
        <v>695</v>
      </c>
      <c r="G150" s="290" t="s">
        <v>318</v>
      </c>
    </row>
    <row r="152" spans="2:4" ht="12.75">
      <c r="B152" s="292" t="s">
        <v>381</v>
      </c>
      <c r="C152" s="292"/>
      <c r="D152" s="292"/>
    </row>
    <row r="153" spans="1:6" ht="12.75">
      <c r="A153" s="288">
        <v>50</v>
      </c>
      <c r="B153" s="277" t="s">
        <v>212</v>
      </c>
      <c r="F153" s="277">
        <v>317</v>
      </c>
    </row>
    <row r="154" spans="1:6" ht="12.75">
      <c r="A154" s="288">
        <v>51</v>
      </c>
      <c r="B154" s="277" t="s">
        <v>213</v>
      </c>
      <c r="F154" s="277">
        <v>4981</v>
      </c>
    </row>
    <row r="155" spans="1:6" ht="12.75">
      <c r="A155" s="288">
        <v>52</v>
      </c>
      <c r="B155" s="277" t="s">
        <v>319</v>
      </c>
      <c r="F155" s="277">
        <v>388</v>
      </c>
    </row>
    <row r="156" spans="1:6" ht="12.75">
      <c r="A156" s="288">
        <v>53</v>
      </c>
      <c r="B156" s="277" t="s">
        <v>214</v>
      </c>
      <c r="F156" s="277">
        <v>900</v>
      </c>
    </row>
    <row r="157" spans="2:4" ht="12.75">
      <c r="B157" s="721" t="s">
        <v>320</v>
      </c>
      <c r="C157" s="721"/>
      <c r="D157" s="721"/>
    </row>
    <row r="158" spans="1:6" ht="12.75">
      <c r="A158" s="288">
        <v>54</v>
      </c>
      <c r="B158" s="277" t="s">
        <v>214</v>
      </c>
      <c r="F158" s="277">
        <v>49</v>
      </c>
    </row>
    <row r="159" ht="12.75">
      <c r="B159" s="277" t="s">
        <v>215</v>
      </c>
    </row>
    <row r="161" ht="12.75">
      <c r="A161" s="283" t="s">
        <v>382</v>
      </c>
    </row>
    <row r="163" spans="1:6" ht="12.75">
      <c r="A163" s="287" t="s">
        <v>194</v>
      </c>
      <c r="C163" s="287" t="s">
        <v>189</v>
      </c>
      <c r="F163" s="287" t="s">
        <v>183</v>
      </c>
    </row>
    <row r="165" spans="1:6" ht="12.75">
      <c r="A165" s="288">
        <v>55</v>
      </c>
      <c r="B165" s="277" t="s">
        <v>61</v>
      </c>
      <c r="F165" s="277">
        <v>82</v>
      </c>
    </row>
    <row r="166" spans="1:6" ht="12.75">
      <c r="A166" s="288">
        <v>56</v>
      </c>
      <c r="B166" s="277" t="s">
        <v>216</v>
      </c>
      <c r="F166" s="277">
        <v>66</v>
      </c>
    </row>
    <row r="167" ht="12.75">
      <c r="B167" s="277" t="s">
        <v>217</v>
      </c>
    </row>
    <row r="168" spans="1:6" ht="12.75">
      <c r="A168" s="288">
        <v>57</v>
      </c>
      <c r="B168" s="277" t="s">
        <v>63</v>
      </c>
      <c r="F168" s="277">
        <v>7422</v>
      </c>
    </row>
    <row r="169" spans="1:6" ht="12.75">
      <c r="A169" s="288">
        <v>58</v>
      </c>
      <c r="B169" s="277" t="s">
        <v>64</v>
      </c>
      <c r="F169" s="277">
        <v>348</v>
      </c>
    </row>
    <row r="171" ht="12.75">
      <c r="B171" s="296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bill_robnett@csumb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299" customWidth="1"/>
  </cols>
  <sheetData>
    <row r="1" spans="1:3" ht="18">
      <c r="A1" s="297" t="s">
        <v>170</v>
      </c>
      <c r="B1" s="298"/>
      <c r="C1" s="298"/>
    </row>
    <row r="2" spans="1:3" ht="18">
      <c r="A2" s="298" t="s">
        <v>171</v>
      </c>
      <c r="B2" s="298"/>
      <c r="C2" s="298"/>
    </row>
    <row r="3" spans="1:3" ht="18">
      <c r="A3" s="300" t="s">
        <v>344</v>
      </c>
      <c r="B3" s="298"/>
      <c r="C3" s="298" t="s">
        <v>345</v>
      </c>
    </row>
    <row r="5" spans="1:5" ht="12.75">
      <c r="A5" s="301" t="s">
        <v>172</v>
      </c>
      <c r="B5" s="302"/>
      <c r="C5" s="303" t="s">
        <v>149</v>
      </c>
      <c r="D5" s="304"/>
      <c r="E5" s="305"/>
    </row>
    <row r="7" spans="1:5" ht="12.75">
      <c r="A7" s="306" t="s">
        <v>173</v>
      </c>
      <c r="C7" s="302" t="s">
        <v>251</v>
      </c>
      <c r="D7" s="304"/>
      <c r="E7" s="305"/>
    </row>
    <row r="9" spans="1:5" ht="12.75">
      <c r="A9" s="306" t="s">
        <v>175</v>
      </c>
      <c r="C9" s="302" t="s">
        <v>418</v>
      </c>
      <c r="D9" s="304"/>
      <c r="E9" s="305"/>
    </row>
    <row r="11" spans="1:3" ht="12.75">
      <c r="A11" s="306" t="s">
        <v>177</v>
      </c>
      <c r="B11" s="302"/>
      <c r="C11" s="305" t="s">
        <v>252</v>
      </c>
    </row>
    <row r="13" spans="1:3" ht="12.75">
      <c r="A13" s="306" t="s">
        <v>178</v>
      </c>
      <c r="B13" s="302"/>
      <c r="C13" s="305" t="s">
        <v>253</v>
      </c>
    </row>
    <row r="15" spans="1:4" ht="15">
      <c r="A15" s="306" t="s">
        <v>179</v>
      </c>
      <c r="C15" s="4" t="s">
        <v>254</v>
      </c>
      <c r="D15" s="305"/>
    </row>
    <row r="18" ht="12.75">
      <c r="A18" s="306" t="s">
        <v>286</v>
      </c>
    </row>
    <row r="19" ht="12.75">
      <c r="A19" s="306" t="s">
        <v>287</v>
      </c>
    </row>
    <row r="20" spans="1:6" ht="12.75">
      <c r="A20" s="725" t="s">
        <v>288</v>
      </c>
      <c r="B20" s="724"/>
      <c r="C20" s="724"/>
      <c r="D20" s="724"/>
      <c r="E20" s="724"/>
      <c r="F20" s="724"/>
    </row>
    <row r="21" spans="1:6" ht="12.75">
      <c r="A21" s="725" t="s">
        <v>346</v>
      </c>
      <c r="B21" s="724"/>
      <c r="C21" s="724"/>
      <c r="D21" s="724"/>
      <c r="E21" s="724"/>
      <c r="F21" s="724"/>
    </row>
    <row r="23" ht="12.75">
      <c r="A23" s="306" t="s">
        <v>347</v>
      </c>
    </row>
    <row r="24" ht="12.75">
      <c r="A24" s="306"/>
    </row>
    <row r="25" spans="1:6" ht="12.75">
      <c r="A25" s="308" t="s">
        <v>181</v>
      </c>
      <c r="C25" s="309" t="s">
        <v>182</v>
      </c>
      <c r="F25" s="309" t="s">
        <v>183</v>
      </c>
    </row>
    <row r="27" spans="1:6" ht="12.75">
      <c r="A27" s="310">
        <v>1</v>
      </c>
      <c r="B27" s="299" t="s">
        <v>184</v>
      </c>
      <c r="F27" s="299">
        <v>0</v>
      </c>
    </row>
    <row r="28" ht="12.75">
      <c r="A28" s="310"/>
    </row>
    <row r="30" ht="12.75">
      <c r="A30" s="301" t="s">
        <v>349</v>
      </c>
    </row>
    <row r="32" spans="1:6" ht="12.75">
      <c r="A32" s="309" t="s">
        <v>181</v>
      </c>
      <c r="C32" s="309" t="s">
        <v>185</v>
      </c>
      <c r="F32" s="309" t="s">
        <v>186</v>
      </c>
    </row>
    <row r="33" spans="1:6" ht="12.75">
      <c r="A33" s="309"/>
      <c r="C33" s="309"/>
      <c r="F33" s="309"/>
    </row>
    <row r="34" spans="1:8" ht="12.75">
      <c r="A34" s="310">
        <v>2</v>
      </c>
      <c r="B34" s="299" t="s">
        <v>187</v>
      </c>
      <c r="F34" s="299">
        <v>31</v>
      </c>
      <c r="G34" s="723"/>
      <c r="H34" s="724"/>
    </row>
    <row r="35" spans="1:6" ht="12.75">
      <c r="A35" s="308" t="s">
        <v>68</v>
      </c>
      <c r="B35" s="299" t="s">
        <v>11</v>
      </c>
      <c r="F35" s="299">
        <v>26</v>
      </c>
    </row>
    <row r="36" spans="1:6" ht="12.75">
      <c r="A36" s="308" t="s">
        <v>69</v>
      </c>
      <c r="B36" s="299" t="s">
        <v>12</v>
      </c>
      <c r="F36" s="299">
        <v>5</v>
      </c>
    </row>
    <row r="37" spans="1:6" ht="12.75">
      <c r="A37" s="310">
        <v>3</v>
      </c>
      <c r="B37" s="299" t="s">
        <v>13</v>
      </c>
      <c r="F37" s="299">
        <v>58</v>
      </c>
    </row>
    <row r="38" spans="1:8" ht="12.75">
      <c r="A38" s="308" t="s">
        <v>71</v>
      </c>
      <c r="B38" s="299" t="s">
        <v>14</v>
      </c>
      <c r="F38" s="299">
        <v>32</v>
      </c>
      <c r="H38" s="311"/>
    </row>
    <row r="39" spans="1:8" ht="12.75">
      <c r="A39" s="310">
        <v>4</v>
      </c>
      <c r="B39" s="724" t="s">
        <v>290</v>
      </c>
      <c r="C39" s="724"/>
      <c r="D39" s="724"/>
      <c r="E39" s="724"/>
      <c r="F39" s="299">
        <v>0</v>
      </c>
      <c r="G39" s="312"/>
      <c r="H39" s="312"/>
    </row>
    <row r="40" spans="1:6" ht="12.75">
      <c r="A40" s="310">
        <v>5</v>
      </c>
      <c r="B40" s="299" t="s">
        <v>15</v>
      </c>
      <c r="F40" s="299">
        <v>91</v>
      </c>
    </row>
    <row r="41" spans="1:6" ht="12.75">
      <c r="A41" s="310">
        <v>6</v>
      </c>
      <c r="B41" s="306" t="s">
        <v>188</v>
      </c>
      <c r="F41" s="299">
        <f>F34+F37+F39+F40</f>
        <v>180</v>
      </c>
    </row>
    <row r="44" ht="12.75">
      <c r="A44" s="306" t="s">
        <v>350</v>
      </c>
    </row>
    <row r="46" spans="1:6" ht="12.75">
      <c r="A46" s="309" t="s">
        <v>181</v>
      </c>
      <c r="C46" s="309" t="s">
        <v>189</v>
      </c>
      <c r="F46" s="309" t="s">
        <v>190</v>
      </c>
    </row>
    <row r="47" spans="1:4" ht="12.75">
      <c r="A47" s="309"/>
      <c r="D47" s="309"/>
    </row>
    <row r="48" spans="2:6" ht="12.75">
      <c r="B48" s="313" t="s">
        <v>351</v>
      </c>
      <c r="C48" s="312"/>
      <c r="D48" s="312"/>
      <c r="E48" s="312"/>
      <c r="F48" s="312"/>
    </row>
    <row r="49" spans="1:7" ht="12.75">
      <c r="A49" s="310">
        <v>7</v>
      </c>
      <c r="B49" s="299" t="s">
        <v>16</v>
      </c>
      <c r="F49" s="299">
        <v>2248444</v>
      </c>
      <c r="G49" s="309"/>
    </row>
    <row r="50" spans="1:7" ht="12.75">
      <c r="A50" s="308" t="s">
        <v>75</v>
      </c>
      <c r="B50" s="299" t="s">
        <v>17</v>
      </c>
      <c r="F50" s="299">
        <v>1773280</v>
      </c>
      <c r="G50" s="309"/>
    </row>
    <row r="51" spans="1:6" ht="12.75">
      <c r="A51" s="310">
        <v>8</v>
      </c>
      <c r="B51" s="299" t="s">
        <v>18</v>
      </c>
      <c r="F51" s="299">
        <v>2304123</v>
      </c>
    </row>
    <row r="52" spans="1:6" ht="12.75">
      <c r="A52" s="310">
        <v>9</v>
      </c>
      <c r="B52" s="299" t="s">
        <v>19</v>
      </c>
      <c r="F52" s="299">
        <v>656483</v>
      </c>
    </row>
    <row r="54" spans="2:3" ht="12.75">
      <c r="B54" s="313" t="s">
        <v>352</v>
      </c>
      <c r="C54" s="312"/>
    </row>
    <row r="55" spans="1:7" ht="12.75">
      <c r="A55" s="310">
        <v>10</v>
      </c>
      <c r="B55" s="299" t="s">
        <v>291</v>
      </c>
      <c r="F55" s="299">
        <v>496252</v>
      </c>
      <c r="G55" s="307"/>
    </row>
    <row r="56" spans="1:6" ht="12.75">
      <c r="A56" s="308" t="s">
        <v>81</v>
      </c>
      <c r="B56" s="299" t="s">
        <v>293</v>
      </c>
      <c r="F56" s="299">
        <v>496252</v>
      </c>
    </row>
    <row r="57" spans="1:6" ht="12.75">
      <c r="A57" s="308" t="s">
        <v>295</v>
      </c>
      <c r="B57" s="724" t="s">
        <v>296</v>
      </c>
      <c r="C57" s="724"/>
      <c r="D57" s="724"/>
      <c r="E57" s="724"/>
      <c r="F57" s="299">
        <v>0</v>
      </c>
    </row>
    <row r="58" spans="1:6" ht="12.75">
      <c r="A58" s="310">
        <v>11</v>
      </c>
      <c r="B58" s="299" t="s">
        <v>297</v>
      </c>
      <c r="F58" s="299">
        <v>811077</v>
      </c>
    </row>
    <row r="59" spans="1:6" ht="12.75">
      <c r="A59" s="309" t="s">
        <v>83</v>
      </c>
      <c r="B59" s="299" t="s">
        <v>298</v>
      </c>
      <c r="F59" s="299">
        <v>325661</v>
      </c>
    </row>
    <row r="60" spans="1:6" ht="12.75">
      <c r="A60" s="309" t="s">
        <v>84</v>
      </c>
      <c r="B60" s="299" t="s">
        <v>22</v>
      </c>
      <c r="F60" s="299">
        <v>485416</v>
      </c>
    </row>
    <row r="61" spans="1:6" ht="12.75">
      <c r="A61" s="310">
        <v>12</v>
      </c>
      <c r="B61" s="299" t="s">
        <v>299</v>
      </c>
      <c r="F61" s="299">
        <v>52649</v>
      </c>
    </row>
    <row r="62" spans="1:6" ht="12.75">
      <c r="A62" s="310">
        <v>13</v>
      </c>
      <c r="B62" s="299" t="s">
        <v>300</v>
      </c>
      <c r="F62" s="299">
        <v>64584</v>
      </c>
    </row>
    <row r="63" spans="1:6" ht="12.75">
      <c r="A63" s="310">
        <v>14</v>
      </c>
      <c r="B63" s="299" t="s">
        <v>301</v>
      </c>
      <c r="F63" s="299">
        <v>426425</v>
      </c>
    </row>
    <row r="64" spans="1:8" ht="12.75">
      <c r="A64" s="308" t="s">
        <v>88</v>
      </c>
      <c r="B64" s="299" t="s">
        <v>302</v>
      </c>
      <c r="F64" s="299">
        <v>425000</v>
      </c>
      <c r="G64" s="307"/>
      <c r="H64" s="311"/>
    </row>
    <row r="65" spans="1:7" ht="12.75">
      <c r="A65" s="310">
        <v>15</v>
      </c>
      <c r="B65" s="299" t="s">
        <v>191</v>
      </c>
      <c r="F65" s="299">
        <v>5000</v>
      </c>
      <c r="G65" s="309"/>
    </row>
    <row r="66" spans="1:6" ht="12.75">
      <c r="A66" s="310">
        <v>16</v>
      </c>
      <c r="B66" s="299" t="s">
        <v>23</v>
      </c>
      <c r="F66" s="299">
        <v>0</v>
      </c>
    </row>
    <row r="68" spans="1:6" ht="12.75">
      <c r="A68" s="310">
        <v>17</v>
      </c>
      <c r="B68" s="299" t="s">
        <v>24</v>
      </c>
      <c r="F68" s="299">
        <v>65000</v>
      </c>
    </row>
    <row r="69" spans="1:6" ht="40.5" customHeight="1">
      <c r="A69" s="310">
        <v>18</v>
      </c>
      <c r="B69" s="299" t="s">
        <v>25</v>
      </c>
      <c r="F69" s="299">
        <v>55726</v>
      </c>
    </row>
    <row r="70" spans="1:6" ht="12.75">
      <c r="A70" s="310">
        <v>19</v>
      </c>
      <c r="B70" s="299" t="s">
        <v>26</v>
      </c>
      <c r="F70" s="299">
        <v>237631</v>
      </c>
    </row>
    <row r="71" spans="1:6" ht="12.75">
      <c r="A71" s="310">
        <v>20</v>
      </c>
      <c r="B71" s="299" t="s">
        <v>192</v>
      </c>
      <c r="F71" s="299">
        <v>79483</v>
      </c>
    </row>
    <row r="72" spans="1:6" ht="12.75">
      <c r="A72" s="310">
        <v>21</v>
      </c>
      <c r="B72" s="299" t="s">
        <v>28</v>
      </c>
      <c r="F72" s="299">
        <v>276353</v>
      </c>
    </row>
    <row r="73" spans="1:6" ht="12.75">
      <c r="A73" s="310">
        <v>22</v>
      </c>
      <c r="B73" s="306" t="s">
        <v>193</v>
      </c>
      <c r="F73" s="299">
        <v>7779230</v>
      </c>
    </row>
    <row r="74" spans="1:6" ht="12.75">
      <c r="A74" s="308" t="s">
        <v>99</v>
      </c>
      <c r="B74" s="299" t="s">
        <v>29</v>
      </c>
      <c r="F74" s="299">
        <v>0</v>
      </c>
    </row>
    <row r="75" spans="1:6" ht="12.75">
      <c r="A75" s="310">
        <v>23</v>
      </c>
      <c r="B75" s="306" t="s">
        <v>321</v>
      </c>
      <c r="F75" s="299">
        <f>F73+F74</f>
        <v>7779230</v>
      </c>
    </row>
    <row r="76" ht="12.75">
      <c r="A76" s="309"/>
    </row>
    <row r="77" ht="12.75">
      <c r="A77" s="309"/>
    </row>
    <row r="78" ht="12.75">
      <c r="A78" s="301" t="s">
        <v>357</v>
      </c>
    </row>
    <row r="80" spans="1:6" ht="12.75">
      <c r="A80" s="309" t="s">
        <v>194</v>
      </c>
      <c r="C80" s="314" t="s">
        <v>189</v>
      </c>
      <c r="E80" s="309" t="s">
        <v>6</v>
      </c>
      <c r="F80" s="309" t="s">
        <v>195</v>
      </c>
    </row>
    <row r="82" spans="2:5" ht="12.75">
      <c r="B82" s="313" t="s">
        <v>196</v>
      </c>
      <c r="C82" s="313"/>
      <c r="D82" s="313"/>
      <c r="E82" s="312"/>
    </row>
    <row r="83" spans="2:5" ht="12.75">
      <c r="B83" s="313" t="s">
        <v>197</v>
      </c>
      <c r="C83" s="313"/>
      <c r="D83" s="313"/>
      <c r="E83" s="312"/>
    </row>
    <row r="84" spans="2:5" ht="12.75">
      <c r="B84" s="313" t="s">
        <v>198</v>
      </c>
      <c r="C84" s="313"/>
      <c r="D84" s="313"/>
      <c r="E84" s="312"/>
    </row>
    <row r="85" spans="2:5" ht="12.75">
      <c r="B85" s="313" t="s">
        <v>358</v>
      </c>
      <c r="C85" s="313"/>
      <c r="D85" s="313"/>
      <c r="E85" s="312"/>
    </row>
    <row r="86" spans="1:6" ht="12.75">
      <c r="A86" s="310">
        <v>24</v>
      </c>
      <c r="B86" s="299" t="s">
        <v>304</v>
      </c>
      <c r="E86" s="299">
        <v>21151</v>
      </c>
      <c r="F86" s="299">
        <v>1274351</v>
      </c>
    </row>
    <row r="87" spans="1:7" ht="12.75">
      <c r="A87" s="309" t="s">
        <v>102</v>
      </c>
      <c r="B87" s="299" t="s">
        <v>305</v>
      </c>
      <c r="E87" s="299">
        <v>16284</v>
      </c>
      <c r="F87" s="299">
        <v>1015824</v>
      </c>
      <c r="G87" s="311"/>
    </row>
    <row r="88" spans="1:9" ht="12.75">
      <c r="A88" s="309" t="s">
        <v>104</v>
      </c>
      <c r="B88" s="299" t="s">
        <v>31</v>
      </c>
      <c r="E88" s="299">
        <v>13377</v>
      </c>
      <c r="F88" s="309" t="s">
        <v>199</v>
      </c>
      <c r="G88" s="723" t="s">
        <v>306</v>
      </c>
      <c r="H88" s="723"/>
      <c r="I88" s="723"/>
    </row>
    <row r="89" spans="1:9" ht="12.75">
      <c r="A89" s="309" t="s">
        <v>105</v>
      </c>
      <c r="B89" s="299" t="s">
        <v>32</v>
      </c>
      <c r="E89" s="299">
        <v>2901</v>
      </c>
      <c r="F89" s="309" t="s">
        <v>199</v>
      </c>
      <c r="G89" s="723" t="s">
        <v>306</v>
      </c>
      <c r="H89" s="723"/>
      <c r="I89" s="723"/>
    </row>
    <row r="90" spans="1:6" ht="12.75">
      <c r="A90" s="309" t="s">
        <v>106</v>
      </c>
      <c r="B90" s="299" t="s">
        <v>33</v>
      </c>
      <c r="E90" s="299">
        <v>4107</v>
      </c>
      <c r="F90" s="299">
        <v>235219</v>
      </c>
    </row>
    <row r="91" spans="1:6" ht="12.75">
      <c r="A91" s="309" t="s">
        <v>107</v>
      </c>
      <c r="B91" s="299" t="s">
        <v>307</v>
      </c>
      <c r="E91" s="299">
        <v>661</v>
      </c>
      <c r="F91" s="299">
        <v>12058</v>
      </c>
    </row>
    <row r="92" spans="1:6" ht="12.75">
      <c r="A92" s="309" t="s">
        <v>108</v>
      </c>
      <c r="B92" s="299" t="s">
        <v>308</v>
      </c>
      <c r="E92" s="299">
        <v>99</v>
      </c>
      <c r="F92" s="299">
        <v>11250</v>
      </c>
    </row>
    <row r="93" spans="1:6" ht="12.75">
      <c r="A93" s="309" t="s">
        <v>109</v>
      </c>
      <c r="B93" s="299" t="s">
        <v>309</v>
      </c>
      <c r="E93" s="299" t="s">
        <v>325</v>
      </c>
      <c r="F93" s="309" t="s">
        <v>199</v>
      </c>
    </row>
    <row r="94" spans="1:6" ht="12.75">
      <c r="A94" s="310">
        <v>25</v>
      </c>
      <c r="B94" s="724" t="s">
        <v>310</v>
      </c>
      <c r="C94" s="724"/>
      <c r="D94" s="724"/>
      <c r="E94" s="299">
        <v>27985</v>
      </c>
      <c r="F94" s="299">
        <v>771429</v>
      </c>
    </row>
    <row r="95" spans="1:7" ht="12.75">
      <c r="A95" s="309" t="s">
        <v>103</v>
      </c>
      <c r="B95" s="724" t="s">
        <v>311</v>
      </c>
      <c r="C95" s="724"/>
      <c r="D95" s="724"/>
      <c r="E95" s="299">
        <v>0</v>
      </c>
      <c r="F95" s="299">
        <v>7607</v>
      </c>
      <c r="G95" s="311" t="s">
        <v>359</v>
      </c>
    </row>
    <row r="96" spans="1:6" ht="12.75">
      <c r="A96" s="310">
        <v>26</v>
      </c>
      <c r="B96" s="299" t="s">
        <v>360</v>
      </c>
      <c r="E96" s="299">
        <v>41765</v>
      </c>
      <c r="F96" s="299">
        <v>1793116</v>
      </c>
    </row>
    <row r="97" ht="12.75">
      <c r="B97" s="299" t="s">
        <v>361</v>
      </c>
    </row>
    <row r="99" spans="2:4" ht="12.75">
      <c r="B99" s="313" t="s">
        <v>200</v>
      </c>
      <c r="C99" s="313"/>
      <c r="D99" s="313"/>
    </row>
    <row r="100" spans="2:4" ht="12.75">
      <c r="B100" s="313" t="s">
        <v>362</v>
      </c>
      <c r="C100" s="313"/>
      <c r="D100" s="313"/>
    </row>
    <row r="101" spans="1:7" ht="12.75">
      <c r="A101" s="310">
        <v>27</v>
      </c>
      <c r="B101" s="299" t="s">
        <v>322</v>
      </c>
      <c r="F101" s="299">
        <v>3783</v>
      </c>
      <c r="G101" s="311" t="s">
        <v>363</v>
      </c>
    </row>
    <row r="102" spans="1:6" ht="12.75">
      <c r="A102" s="308" t="s">
        <v>364</v>
      </c>
      <c r="B102" s="306" t="s">
        <v>323</v>
      </c>
      <c r="F102" s="299">
        <v>2102</v>
      </c>
    </row>
    <row r="103" spans="1:6" ht="12.75">
      <c r="A103" s="309" t="s">
        <v>365</v>
      </c>
      <c r="B103" s="306" t="s">
        <v>324</v>
      </c>
      <c r="F103" s="299">
        <v>1681</v>
      </c>
    </row>
    <row r="104" spans="1:7" ht="12.75">
      <c r="A104" s="310">
        <v>28</v>
      </c>
      <c r="B104" s="299" t="s">
        <v>366</v>
      </c>
      <c r="F104" s="299">
        <v>3783</v>
      </c>
      <c r="G104" s="311" t="s">
        <v>312</v>
      </c>
    </row>
    <row r="105" spans="1:7" ht="12.75">
      <c r="A105" s="310">
        <v>29</v>
      </c>
      <c r="B105" s="299" t="s">
        <v>313</v>
      </c>
      <c r="E105" s="309"/>
      <c r="F105" s="299">
        <v>14871</v>
      </c>
      <c r="G105" s="311" t="s">
        <v>359</v>
      </c>
    </row>
    <row r="106" spans="1:5" ht="12.75">
      <c r="A106" s="310"/>
      <c r="E106" s="309"/>
    </row>
    <row r="107" spans="1:6" ht="12.75">
      <c r="A107" s="310">
        <v>30</v>
      </c>
      <c r="B107" s="724" t="s">
        <v>367</v>
      </c>
      <c r="C107" s="724"/>
      <c r="E107" s="299">
        <v>17523</v>
      </c>
      <c r="F107" s="299">
        <v>3128169</v>
      </c>
    </row>
    <row r="108" ht="12.75">
      <c r="A108" s="310"/>
    </row>
    <row r="109" spans="1:6" ht="12.75">
      <c r="A109" s="310">
        <v>31</v>
      </c>
      <c r="B109" s="299" t="s">
        <v>35</v>
      </c>
      <c r="E109" s="299">
        <v>3211</v>
      </c>
      <c r="F109" s="299">
        <v>6500</v>
      </c>
    </row>
    <row r="111" spans="1:6" ht="12.75">
      <c r="A111" s="310">
        <v>32</v>
      </c>
      <c r="B111" s="299" t="s">
        <v>201</v>
      </c>
      <c r="F111" s="299" t="s">
        <v>325</v>
      </c>
    </row>
    <row r="112" ht="12.75">
      <c r="A112" s="310"/>
    </row>
    <row r="113" spans="1:6" ht="12.75">
      <c r="A113" s="310">
        <v>33</v>
      </c>
      <c r="B113" s="299" t="s">
        <v>202</v>
      </c>
      <c r="E113" s="299">
        <v>0</v>
      </c>
      <c r="F113" s="299">
        <v>59780</v>
      </c>
    </row>
    <row r="114" ht="12.75">
      <c r="A114" s="310"/>
    </row>
    <row r="115" spans="1:6" ht="12.75">
      <c r="A115" s="310">
        <v>34</v>
      </c>
      <c r="B115" s="299" t="s">
        <v>368</v>
      </c>
      <c r="E115" s="299">
        <v>2939</v>
      </c>
      <c r="F115" s="299">
        <v>10250</v>
      </c>
    </row>
    <row r="117" spans="1:6" ht="12.75">
      <c r="A117" s="310">
        <v>35</v>
      </c>
      <c r="B117" s="724" t="s">
        <v>369</v>
      </c>
      <c r="C117" s="724"/>
      <c r="D117" s="724"/>
      <c r="E117" s="299">
        <v>1396</v>
      </c>
      <c r="F117" s="299">
        <v>7427</v>
      </c>
    </row>
    <row r="118" ht="12.75">
      <c r="A118" s="310"/>
    </row>
    <row r="119" spans="1:6" ht="12.75">
      <c r="A119" s="310">
        <v>36</v>
      </c>
      <c r="B119" s="299" t="s">
        <v>370</v>
      </c>
      <c r="E119" s="299">
        <v>81</v>
      </c>
      <c r="F119" s="299">
        <v>725</v>
      </c>
    </row>
    <row r="121" spans="1:6" ht="12.75">
      <c r="A121" s="310">
        <v>37</v>
      </c>
      <c r="B121" s="299" t="s">
        <v>41</v>
      </c>
      <c r="E121" s="299" t="s">
        <v>325</v>
      </c>
      <c r="F121" s="299" t="s">
        <v>325</v>
      </c>
    </row>
    <row r="124" ht="12.75">
      <c r="A124" s="306" t="s">
        <v>371</v>
      </c>
    </row>
    <row r="125" ht="12.75">
      <c r="A125" s="306"/>
    </row>
    <row r="126" spans="1:6" ht="12.75">
      <c r="A126" s="306"/>
      <c r="F126" s="309" t="s">
        <v>183</v>
      </c>
    </row>
    <row r="128" ht="12.75">
      <c r="B128" s="313" t="s">
        <v>372</v>
      </c>
    </row>
    <row r="129" spans="1:6" ht="12.75">
      <c r="A129" s="310">
        <v>38</v>
      </c>
      <c r="B129" s="299" t="s">
        <v>45</v>
      </c>
      <c r="F129" s="299">
        <v>345331</v>
      </c>
    </row>
    <row r="130" spans="1:6" ht="12.75">
      <c r="A130" s="310">
        <v>39</v>
      </c>
      <c r="B130" s="299" t="s">
        <v>46</v>
      </c>
      <c r="F130" s="299">
        <v>314213</v>
      </c>
    </row>
    <row r="131" spans="1:6" ht="12.75">
      <c r="A131" s="310">
        <v>40</v>
      </c>
      <c r="B131" s="299" t="s">
        <v>47</v>
      </c>
      <c r="F131" s="299" t="s">
        <v>325</v>
      </c>
    </row>
    <row r="132" spans="1:6" ht="12.75">
      <c r="A132" s="310">
        <v>41</v>
      </c>
      <c r="B132" s="299" t="s">
        <v>203</v>
      </c>
      <c r="F132" s="299">
        <v>22689</v>
      </c>
    </row>
    <row r="134" spans="2:5" ht="12.75">
      <c r="B134" s="313" t="s">
        <v>204</v>
      </c>
      <c r="C134" s="313"/>
      <c r="D134" s="313"/>
      <c r="E134" s="313"/>
    </row>
    <row r="135" spans="2:9" ht="12.75">
      <c r="B135" s="313" t="s">
        <v>373</v>
      </c>
      <c r="C135" s="313"/>
      <c r="D135" s="313"/>
      <c r="E135" s="313"/>
      <c r="G135" s="311"/>
      <c r="H135" s="311"/>
      <c r="I135" s="311"/>
    </row>
    <row r="136" spans="1:6" ht="12.75">
      <c r="A136" s="310">
        <v>42</v>
      </c>
      <c r="B136" s="299" t="s">
        <v>205</v>
      </c>
      <c r="F136" s="299">
        <v>1964</v>
      </c>
    </row>
    <row r="137" spans="1:6" ht="12.75">
      <c r="A137" s="310">
        <v>43</v>
      </c>
      <c r="B137" s="299" t="s">
        <v>206</v>
      </c>
      <c r="F137" s="299">
        <v>4828</v>
      </c>
    </row>
    <row r="138" spans="1:9" ht="12.75">
      <c r="A138" s="310">
        <v>44</v>
      </c>
      <c r="B138" s="306" t="s">
        <v>160</v>
      </c>
      <c r="F138" s="299">
        <f>F136+F137</f>
        <v>6792</v>
      </c>
      <c r="G138" s="723" t="s">
        <v>314</v>
      </c>
      <c r="H138" s="724"/>
      <c r="I138" s="724"/>
    </row>
    <row r="139" spans="1:9" ht="12.75">
      <c r="A139" s="309" t="s">
        <v>374</v>
      </c>
      <c r="B139" s="299" t="s">
        <v>207</v>
      </c>
      <c r="F139" s="299">
        <v>4745</v>
      </c>
      <c r="G139" s="723" t="s">
        <v>375</v>
      </c>
      <c r="H139" s="724"/>
      <c r="I139" s="724"/>
    </row>
    <row r="140" spans="1:9" ht="12.75">
      <c r="A140" s="309" t="s">
        <v>376</v>
      </c>
      <c r="B140" s="299" t="s">
        <v>208</v>
      </c>
      <c r="F140" s="299">
        <v>405</v>
      </c>
      <c r="G140" s="723" t="s">
        <v>375</v>
      </c>
      <c r="H140" s="724"/>
      <c r="I140" s="724"/>
    </row>
    <row r="141" spans="1:7" ht="12.75">
      <c r="A141" s="310">
        <v>45</v>
      </c>
      <c r="B141" s="724" t="s">
        <v>315</v>
      </c>
      <c r="C141" s="724"/>
      <c r="D141" s="724"/>
      <c r="E141" s="724"/>
      <c r="F141" s="299">
        <v>370</v>
      </c>
      <c r="G141" s="311" t="s">
        <v>316</v>
      </c>
    </row>
    <row r="143" spans="2:5" ht="12.75">
      <c r="B143" s="313" t="s">
        <v>209</v>
      </c>
      <c r="C143" s="313"/>
      <c r="D143" s="313"/>
      <c r="E143" s="313"/>
    </row>
    <row r="144" spans="2:9" ht="12.75">
      <c r="B144" s="313" t="s">
        <v>377</v>
      </c>
      <c r="C144" s="313"/>
      <c r="D144" s="313"/>
      <c r="E144" s="313"/>
      <c r="G144" s="311"/>
      <c r="H144" s="311"/>
      <c r="I144" s="311"/>
    </row>
    <row r="145" spans="1:6" ht="12.75">
      <c r="A145" s="310">
        <v>46</v>
      </c>
      <c r="B145" s="299" t="s">
        <v>205</v>
      </c>
      <c r="F145" s="299">
        <v>2476</v>
      </c>
    </row>
    <row r="146" spans="1:6" ht="12.75">
      <c r="A146" s="310">
        <v>47</v>
      </c>
      <c r="B146" s="299" t="s">
        <v>206</v>
      </c>
      <c r="F146" s="299">
        <v>1876</v>
      </c>
    </row>
    <row r="147" spans="1:9" ht="12.75">
      <c r="A147" s="310">
        <v>48</v>
      </c>
      <c r="B147" s="306" t="s">
        <v>160</v>
      </c>
      <c r="F147" s="299">
        <f>F145+F146</f>
        <v>4352</v>
      </c>
      <c r="G147" s="723" t="s">
        <v>314</v>
      </c>
      <c r="H147" s="724"/>
      <c r="I147" s="724"/>
    </row>
    <row r="148" spans="1:9" ht="12.75">
      <c r="A148" s="309" t="s">
        <v>378</v>
      </c>
      <c r="B148" s="299" t="s">
        <v>210</v>
      </c>
      <c r="F148" s="299">
        <v>3200</v>
      </c>
      <c r="G148" s="723" t="s">
        <v>379</v>
      </c>
      <c r="H148" s="724"/>
      <c r="I148" s="724"/>
    </row>
    <row r="149" spans="1:9" ht="12.75">
      <c r="A149" s="309" t="s">
        <v>380</v>
      </c>
      <c r="B149" s="299" t="s">
        <v>211</v>
      </c>
      <c r="F149" s="299">
        <v>370</v>
      </c>
      <c r="G149" s="723" t="s">
        <v>379</v>
      </c>
      <c r="H149" s="724"/>
      <c r="I149" s="724"/>
    </row>
    <row r="150" spans="1:7" ht="12.75">
      <c r="A150" s="310">
        <v>49</v>
      </c>
      <c r="B150" s="724" t="s">
        <v>317</v>
      </c>
      <c r="C150" s="724"/>
      <c r="D150" s="724"/>
      <c r="F150" s="299">
        <v>199</v>
      </c>
      <c r="G150" s="311" t="s">
        <v>318</v>
      </c>
    </row>
    <row r="152" spans="2:4" ht="12.75">
      <c r="B152" s="313" t="s">
        <v>381</v>
      </c>
      <c r="C152" s="313"/>
      <c r="D152" s="313"/>
    </row>
    <row r="153" spans="1:6" ht="12.75">
      <c r="A153" s="310">
        <v>50</v>
      </c>
      <c r="B153" s="299" t="s">
        <v>212</v>
      </c>
      <c r="F153" s="299">
        <v>844</v>
      </c>
    </row>
    <row r="154" spans="1:6" ht="12.75">
      <c r="A154" s="310">
        <v>51</v>
      </c>
      <c r="B154" s="299" t="s">
        <v>213</v>
      </c>
      <c r="F154" s="299">
        <v>22522</v>
      </c>
    </row>
    <row r="155" spans="1:6" ht="12.75">
      <c r="A155" s="310">
        <v>52</v>
      </c>
      <c r="B155" s="299" t="s">
        <v>319</v>
      </c>
      <c r="F155" s="299">
        <v>1108</v>
      </c>
    </row>
    <row r="156" spans="1:6" ht="12.75">
      <c r="A156" s="310">
        <v>53</v>
      </c>
      <c r="B156" s="299" t="s">
        <v>214</v>
      </c>
      <c r="F156" s="299" t="s">
        <v>325</v>
      </c>
    </row>
    <row r="157" spans="2:4" ht="12.75">
      <c r="B157" s="724" t="s">
        <v>320</v>
      </c>
      <c r="C157" s="724"/>
      <c r="D157" s="724"/>
    </row>
    <row r="158" spans="1:6" ht="12.75">
      <c r="A158" s="310">
        <v>54</v>
      </c>
      <c r="B158" s="299" t="s">
        <v>214</v>
      </c>
      <c r="F158" s="299">
        <v>22522</v>
      </c>
    </row>
    <row r="159" ht="12.75">
      <c r="B159" s="299" t="s">
        <v>215</v>
      </c>
    </row>
    <row r="161" ht="12.75">
      <c r="A161" s="306" t="s">
        <v>382</v>
      </c>
    </row>
    <row r="163" spans="1:6" ht="12.75">
      <c r="A163" s="309" t="s">
        <v>194</v>
      </c>
      <c r="C163" s="309" t="s">
        <v>189</v>
      </c>
      <c r="F163" s="309" t="s">
        <v>183</v>
      </c>
    </row>
    <row r="165" spans="1:6" ht="12.75">
      <c r="A165" s="310">
        <v>55</v>
      </c>
      <c r="B165" s="299" t="s">
        <v>61</v>
      </c>
      <c r="F165" s="299">
        <v>91</v>
      </c>
    </row>
    <row r="166" spans="1:6" ht="12.75">
      <c r="A166" s="310">
        <v>56</v>
      </c>
      <c r="B166" s="299" t="s">
        <v>216</v>
      </c>
      <c r="F166" s="299">
        <v>292</v>
      </c>
    </row>
    <row r="167" ht="12.75">
      <c r="B167" s="299" t="s">
        <v>217</v>
      </c>
    </row>
    <row r="168" spans="1:6" ht="12.75">
      <c r="A168" s="310">
        <v>57</v>
      </c>
      <c r="B168" s="299" t="s">
        <v>63</v>
      </c>
      <c r="F168" s="315">
        <v>42686</v>
      </c>
    </row>
    <row r="169" spans="1:6" ht="12.75">
      <c r="A169" s="310">
        <v>58</v>
      </c>
      <c r="B169" s="299" t="s">
        <v>64</v>
      </c>
      <c r="F169" s="299">
        <v>9684</v>
      </c>
    </row>
    <row r="171" ht="12.75">
      <c r="B171" s="316"/>
    </row>
  </sheetData>
  <mergeCells count="20">
    <mergeCell ref="A21:F21"/>
    <mergeCell ref="G34:H34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susan.parker@csun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3">
      <selection activeCell="H86" sqref="H86"/>
    </sheetView>
  </sheetViews>
  <sheetFormatPr defaultColWidth="9.140625" defaultRowHeight="12.75"/>
  <cols>
    <col min="1" max="16384" width="11.421875" style="319" customWidth="1"/>
  </cols>
  <sheetData>
    <row r="1" spans="1:3" ht="18">
      <c r="A1" s="317" t="s">
        <v>170</v>
      </c>
      <c r="B1" s="318"/>
      <c r="C1" s="318"/>
    </row>
    <row r="2" spans="1:3" ht="18">
      <c r="A2" s="318" t="s">
        <v>171</v>
      </c>
      <c r="B2" s="318"/>
      <c r="C2" s="318"/>
    </row>
    <row r="3" spans="1:3" ht="18">
      <c r="A3" s="320" t="s">
        <v>344</v>
      </c>
      <c r="B3" s="318"/>
      <c r="C3" s="318" t="s">
        <v>345</v>
      </c>
    </row>
    <row r="5" spans="1:5" ht="12.75">
      <c r="A5" s="321" t="s">
        <v>172</v>
      </c>
      <c r="B5" s="322" t="s">
        <v>150</v>
      </c>
      <c r="C5" s="323"/>
      <c r="D5" s="323"/>
      <c r="E5" s="324"/>
    </row>
    <row r="7" spans="1:5" ht="12.75">
      <c r="A7" s="325" t="s">
        <v>173</v>
      </c>
      <c r="C7" s="326" t="s">
        <v>255</v>
      </c>
      <c r="D7" s="323"/>
      <c r="E7" s="324"/>
    </row>
    <row r="9" spans="1:5" ht="12.75">
      <c r="A9" s="325" t="s">
        <v>175</v>
      </c>
      <c r="C9" s="326" t="s">
        <v>256</v>
      </c>
      <c r="D9" s="323"/>
      <c r="E9" s="324"/>
    </row>
    <row r="11" spans="1:3" ht="12.75">
      <c r="A11" s="325" t="s">
        <v>177</v>
      </c>
      <c r="B11" s="326" t="s">
        <v>257</v>
      </c>
      <c r="C11" s="324"/>
    </row>
    <row r="13" spans="1:3" ht="12.75">
      <c r="A13" s="325" t="s">
        <v>178</v>
      </c>
      <c r="B13" s="326" t="s">
        <v>258</v>
      </c>
      <c r="C13" s="324"/>
    </row>
    <row r="15" spans="1:4" ht="15">
      <c r="A15" s="325" t="s">
        <v>179</v>
      </c>
      <c r="C15" s="4" t="s">
        <v>259</v>
      </c>
      <c r="D15" s="324"/>
    </row>
    <row r="18" ht="12.75">
      <c r="A18" s="325" t="s">
        <v>286</v>
      </c>
    </row>
    <row r="19" ht="12.75">
      <c r="A19" s="325" t="s">
        <v>287</v>
      </c>
    </row>
    <row r="20" spans="1:6" ht="12.75">
      <c r="A20" s="726" t="s">
        <v>288</v>
      </c>
      <c r="B20" s="727"/>
      <c r="C20" s="727"/>
      <c r="D20" s="727"/>
      <c r="E20" s="727"/>
      <c r="F20" s="727"/>
    </row>
    <row r="21" spans="1:6" ht="12.75">
      <c r="A21" s="726" t="s">
        <v>346</v>
      </c>
      <c r="B21" s="727"/>
      <c r="C21" s="727"/>
      <c r="D21" s="727"/>
      <c r="E21" s="727"/>
      <c r="F21" s="727"/>
    </row>
    <row r="23" ht="12.75">
      <c r="A23" s="325" t="s">
        <v>347</v>
      </c>
    </row>
    <row r="24" ht="12.75">
      <c r="A24" s="325"/>
    </row>
    <row r="25" spans="1:6" ht="12.75">
      <c r="A25" s="328" t="s">
        <v>181</v>
      </c>
      <c r="C25" s="329" t="s">
        <v>182</v>
      </c>
      <c r="F25" s="329" t="s">
        <v>183</v>
      </c>
    </row>
    <row r="27" spans="1:6" ht="12.75">
      <c r="A27" s="330">
        <v>1</v>
      </c>
      <c r="B27" s="319" t="s">
        <v>184</v>
      </c>
      <c r="F27" s="319">
        <v>0</v>
      </c>
    </row>
    <row r="28" ht="12.75">
      <c r="A28" s="330"/>
    </row>
    <row r="30" ht="12.75">
      <c r="A30" s="321" t="s">
        <v>349</v>
      </c>
    </row>
    <row r="32" spans="1:6" ht="12.75">
      <c r="A32" s="329" t="s">
        <v>181</v>
      </c>
      <c r="C32" s="329" t="s">
        <v>185</v>
      </c>
      <c r="F32" s="329" t="s">
        <v>186</v>
      </c>
    </row>
    <row r="33" spans="1:6" ht="12.75">
      <c r="A33" s="329"/>
      <c r="C33" s="329"/>
      <c r="F33" s="329"/>
    </row>
    <row r="34" spans="1:6" ht="12.75">
      <c r="A34" s="330">
        <v>2</v>
      </c>
      <c r="B34" s="319" t="s">
        <v>187</v>
      </c>
      <c r="F34" s="319">
        <v>14.66</v>
      </c>
    </row>
    <row r="35" spans="1:6" ht="12.75">
      <c r="A35" s="328" t="s">
        <v>68</v>
      </c>
      <c r="B35" s="319" t="s">
        <v>11</v>
      </c>
      <c r="F35" s="319">
        <v>14.66</v>
      </c>
    </row>
    <row r="36" spans="1:6" ht="12.75">
      <c r="A36" s="328" t="s">
        <v>69</v>
      </c>
      <c r="B36" s="319" t="s">
        <v>12</v>
      </c>
      <c r="F36" s="319">
        <v>0</v>
      </c>
    </row>
    <row r="37" spans="1:6" ht="12.75">
      <c r="A37" s="330">
        <v>3</v>
      </c>
      <c r="B37" s="319" t="s">
        <v>13</v>
      </c>
      <c r="F37" s="319">
        <v>35.5</v>
      </c>
    </row>
    <row r="38" spans="1:8" ht="12.75">
      <c r="A38" s="328" t="s">
        <v>71</v>
      </c>
      <c r="B38" s="319" t="s">
        <v>14</v>
      </c>
      <c r="F38" s="331">
        <v>25.5</v>
      </c>
      <c r="G38" s="327"/>
      <c r="H38" s="332"/>
    </row>
    <row r="39" spans="1:8" ht="12.75">
      <c r="A39" s="330">
        <v>4</v>
      </c>
      <c r="B39" s="727" t="s">
        <v>290</v>
      </c>
      <c r="C39" s="727"/>
      <c r="D39" s="727"/>
      <c r="E39" s="727"/>
      <c r="F39" s="319">
        <v>0</v>
      </c>
      <c r="G39" s="333"/>
      <c r="H39" s="333"/>
    </row>
    <row r="40" spans="1:6" ht="12.75">
      <c r="A40" s="330">
        <v>5</v>
      </c>
      <c r="B40" s="319" t="s">
        <v>15</v>
      </c>
      <c r="F40" s="319">
        <v>12.86</v>
      </c>
    </row>
    <row r="41" spans="1:6" ht="12.75">
      <c r="A41" s="330">
        <v>6</v>
      </c>
      <c r="B41" s="325" t="s">
        <v>188</v>
      </c>
      <c r="F41" s="319">
        <f>F34+F37+F39+F40</f>
        <v>63.019999999999996</v>
      </c>
    </row>
    <row r="44" ht="12.75">
      <c r="A44" s="325" t="s">
        <v>350</v>
      </c>
    </row>
    <row r="46" spans="1:6" ht="12.75">
      <c r="A46" s="329" t="s">
        <v>181</v>
      </c>
      <c r="C46" s="329" t="s">
        <v>189</v>
      </c>
      <c r="F46" s="329" t="s">
        <v>190</v>
      </c>
    </row>
    <row r="47" spans="1:4" ht="12.75">
      <c r="A47" s="329"/>
      <c r="D47" s="329"/>
    </row>
    <row r="48" spans="2:6" ht="12.75">
      <c r="B48" s="334" t="s">
        <v>351</v>
      </c>
      <c r="C48" s="333"/>
      <c r="D48" s="333"/>
      <c r="E48" s="333"/>
      <c r="F48" s="333"/>
    </row>
    <row r="49" spans="1:7" ht="12.75">
      <c r="A49" s="330">
        <v>7</v>
      </c>
      <c r="B49" s="319" t="s">
        <v>16</v>
      </c>
      <c r="F49" s="335">
        <v>1156570</v>
      </c>
      <c r="G49" s="329"/>
    </row>
    <row r="50" spans="1:7" ht="12.75">
      <c r="A50" s="328" t="s">
        <v>75</v>
      </c>
      <c r="B50" s="319" t="s">
        <v>17</v>
      </c>
      <c r="F50" s="335">
        <v>1156570</v>
      </c>
      <c r="G50" s="329"/>
    </row>
    <row r="51" spans="1:6" ht="12.75">
      <c r="A51" s="330">
        <v>8</v>
      </c>
      <c r="B51" s="319" t="s">
        <v>18</v>
      </c>
      <c r="F51" s="335">
        <v>1443126</v>
      </c>
    </row>
    <row r="52" spans="1:6" ht="12.75">
      <c r="A52" s="330">
        <v>9</v>
      </c>
      <c r="B52" s="319" t="s">
        <v>19</v>
      </c>
      <c r="F52" s="335">
        <v>201888</v>
      </c>
    </row>
    <row r="54" spans="2:3" ht="12.75">
      <c r="B54" s="334" t="s">
        <v>352</v>
      </c>
      <c r="C54" s="333"/>
    </row>
    <row r="55" spans="1:7" ht="12.75">
      <c r="A55" s="330">
        <v>10</v>
      </c>
      <c r="B55" s="319" t="s">
        <v>291</v>
      </c>
      <c r="F55" s="336">
        <v>543318</v>
      </c>
      <c r="G55" s="327"/>
    </row>
    <row r="56" spans="1:6" ht="12.75">
      <c r="A56" s="328" t="s">
        <v>81</v>
      </c>
      <c r="B56" s="319" t="s">
        <v>293</v>
      </c>
      <c r="F56" s="335">
        <v>528265</v>
      </c>
    </row>
    <row r="57" spans="1:6" ht="12.75">
      <c r="A57" s="328" t="s">
        <v>295</v>
      </c>
      <c r="B57" s="727" t="s">
        <v>296</v>
      </c>
      <c r="C57" s="727"/>
      <c r="D57" s="727"/>
      <c r="E57" s="727"/>
      <c r="F57" s="335">
        <v>15053</v>
      </c>
    </row>
    <row r="58" spans="1:6" ht="12.75">
      <c r="A58" s="330">
        <v>11</v>
      </c>
      <c r="B58" s="319" t="s">
        <v>297</v>
      </c>
      <c r="F58" s="335">
        <v>803808</v>
      </c>
    </row>
    <row r="59" spans="1:6" ht="12.75">
      <c r="A59" s="329" t="s">
        <v>83</v>
      </c>
      <c r="B59" s="319" t="s">
        <v>298</v>
      </c>
      <c r="F59" s="335">
        <v>505666</v>
      </c>
    </row>
    <row r="60" spans="1:6" ht="12.75">
      <c r="A60" s="329" t="s">
        <v>84</v>
      </c>
      <c r="B60" s="319" t="s">
        <v>22</v>
      </c>
      <c r="F60" s="335">
        <v>298142</v>
      </c>
    </row>
    <row r="61" spans="1:6" ht="12.75">
      <c r="A61" s="330">
        <v>12</v>
      </c>
      <c r="B61" s="319" t="s">
        <v>299</v>
      </c>
      <c r="F61" s="335">
        <v>62614</v>
      </c>
    </row>
    <row r="62" spans="1:6" ht="12.75">
      <c r="A62" s="330">
        <v>13</v>
      </c>
      <c r="B62" s="319" t="s">
        <v>300</v>
      </c>
      <c r="F62" s="335">
        <v>16277</v>
      </c>
    </row>
    <row r="63" spans="1:6" ht="12.75">
      <c r="A63" s="330">
        <v>14</v>
      </c>
      <c r="B63" s="319" t="s">
        <v>301</v>
      </c>
      <c r="F63" s="335">
        <v>356291</v>
      </c>
    </row>
    <row r="64" spans="1:8" ht="12.75">
      <c r="A64" s="328" t="s">
        <v>88</v>
      </c>
      <c r="B64" s="319" t="s">
        <v>302</v>
      </c>
      <c r="F64" s="336">
        <v>252857</v>
      </c>
      <c r="G64" s="327"/>
      <c r="H64" s="332"/>
    </row>
    <row r="65" spans="1:7" ht="12.75">
      <c r="A65" s="330">
        <v>15</v>
      </c>
      <c r="B65" s="319" t="s">
        <v>191</v>
      </c>
      <c r="F65" s="335">
        <v>77736</v>
      </c>
      <c r="G65" s="329"/>
    </row>
    <row r="66" spans="1:6" ht="12.75">
      <c r="A66" s="330">
        <v>16</v>
      </c>
      <c r="B66" s="319" t="s">
        <v>23</v>
      </c>
      <c r="F66" s="335">
        <v>0</v>
      </c>
    </row>
    <row r="68" spans="1:6" ht="12.75">
      <c r="A68" s="330">
        <v>17</v>
      </c>
      <c r="B68" s="319" t="s">
        <v>24</v>
      </c>
      <c r="F68" s="335">
        <v>25335</v>
      </c>
    </row>
    <row r="69" spans="1:6" ht="40.5" customHeight="1">
      <c r="A69" s="330">
        <v>18</v>
      </c>
      <c r="B69" s="319" t="s">
        <v>25</v>
      </c>
      <c r="F69" s="335">
        <v>47314</v>
      </c>
    </row>
    <row r="70" spans="1:6" ht="12.75">
      <c r="A70" s="330">
        <v>19</v>
      </c>
      <c r="B70" s="319" t="s">
        <v>26</v>
      </c>
      <c r="F70" s="335">
        <v>175864</v>
      </c>
    </row>
    <row r="71" spans="1:6" ht="12.75">
      <c r="A71" s="330">
        <v>20</v>
      </c>
      <c r="B71" s="319" t="s">
        <v>192</v>
      </c>
      <c r="F71" s="335">
        <v>22965</v>
      </c>
    </row>
    <row r="72" spans="1:6" ht="12.75">
      <c r="A72" s="330">
        <v>21</v>
      </c>
      <c r="B72" s="319" t="s">
        <v>28</v>
      </c>
      <c r="F72" s="335">
        <v>119632</v>
      </c>
    </row>
    <row r="73" spans="1:6" ht="12.75">
      <c r="A73" s="330">
        <v>22</v>
      </c>
      <c r="B73" s="325" t="s">
        <v>193</v>
      </c>
      <c r="F73" s="319">
        <f>SUM(F49,F51,F52,F55,F58,F61:F63,F65,F66,F68:F72)</f>
        <v>5052738</v>
      </c>
    </row>
    <row r="74" spans="1:6" ht="12.75">
      <c r="A74" s="328" t="s">
        <v>99</v>
      </c>
      <c r="B74" s="319" t="s">
        <v>29</v>
      </c>
      <c r="F74" s="335">
        <v>512025</v>
      </c>
    </row>
    <row r="75" spans="1:6" ht="12.75">
      <c r="A75" s="330">
        <v>23</v>
      </c>
      <c r="B75" s="325" t="s">
        <v>321</v>
      </c>
      <c r="F75" s="319">
        <f>F73+F74</f>
        <v>5564763</v>
      </c>
    </row>
    <row r="76" ht="12.75">
      <c r="A76" s="329"/>
    </row>
    <row r="77" ht="12.75">
      <c r="A77" s="329"/>
    </row>
    <row r="78" ht="12.75">
      <c r="A78" s="321" t="s">
        <v>357</v>
      </c>
    </row>
    <row r="80" spans="1:6" ht="12.75">
      <c r="A80" s="329" t="s">
        <v>194</v>
      </c>
      <c r="C80" s="337" t="s">
        <v>189</v>
      </c>
      <c r="E80" s="329" t="s">
        <v>6</v>
      </c>
      <c r="F80" s="329" t="s">
        <v>195</v>
      </c>
    </row>
    <row r="82" spans="2:5" ht="12.75">
      <c r="B82" s="334" t="s">
        <v>196</v>
      </c>
      <c r="C82" s="334"/>
      <c r="D82" s="334"/>
      <c r="E82" s="333"/>
    </row>
    <row r="83" spans="2:5" ht="12.75">
      <c r="B83" s="334" t="s">
        <v>197</v>
      </c>
      <c r="C83" s="334"/>
      <c r="D83" s="334"/>
      <c r="E83" s="333"/>
    </row>
    <row r="84" spans="2:5" ht="12.75">
      <c r="B84" s="334" t="s">
        <v>198</v>
      </c>
      <c r="C84" s="334"/>
      <c r="D84" s="334"/>
      <c r="E84" s="333"/>
    </row>
    <row r="85" spans="2:5" ht="12.75">
      <c r="B85" s="334" t="s">
        <v>358</v>
      </c>
      <c r="C85" s="334"/>
      <c r="D85" s="334"/>
      <c r="E85" s="333"/>
    </row>
    <row r="86" spans="1:8" ht="12.75">
      <c r="A86" s="330">
        <v>24</v>
      </c>
      <c r="B86" s="319" t="s">
        <v>304</v>
      </c>
      <c r="E86" s="335">
        <v>14410</v>
      </c>
      <c r="F86" s="335">
        <v>756131</v>
      </c>
      <c r="H86" s="612">
        <f>SUM(F87,F90,F91,F92)</f>
        <v>759160</v>
      </c>
    </row>
    <row r="87" spans="1:7" ht="12.75">
      <c r="A87" s="329" t="s">
        <v>102</v>
      </c>
      <c r="B87" s="319" t="s">
        <v>305</v>
      </c>
      <c r="E87" s="335">
        <v>11725</v>
      </c>
      <c r="F87" s="335">
        <v>638653</v>
      </c>
      <c r="G87" s="332"/>
    </row>
    <row r="88" spans="1:9" ht="12.75">
      <c r="A88" s="329" t="s">
        <v>104</v>
      </c>
      <c r="B88" s="319" t="s">
        <v>31</v>
      </c>
      <c r="E88" s="335">
        <v>10887</v>
      </c>
      <c r="F88" s="329" t="s">
        <v>199</v>
      </c>
      <c r="G88" s="728" t="s">
        <v>306</v>
      </c>
      <c r="H88" s="728"/>
      <c r="I88" s="728"/>
    </row>
    <row r="89" spans="1:9" ht="12.75">
      <c r="A89" s="329" t="s">
        <v>105</v>
      </c>
      <c r="B89" s="319" t="s">
        <v>32</v>
      </c>
      <c r="E89" s="335">
        <v>838</v>
      </c>
      <c r="F89" s="329" t="s">
        <v>199</v>
      </c>
      <c r="G89" s="728" t="s">
        <v>306</v>
      </c>
      <c r="H89" s="728"/>
      <c r="I89" s="728"/>
    </row>
    <row r="90" spans="1:6" ht="12.75">
      <c r="A90" s="329" t="s">
        <v>106</v>
      </c>
      <c r="B90" s="319" t="s">
        <v>33</v>
      </c>
      <c r="E90" s="335">
        <v>2338</v>
      </c>
      <c r="F90" s="335">
        <v>107113</v>
      </c>
    </row>
    <row r="91" spans="1:6" ht="12.75">
      <c r="A91" s="329" t="s">
        <v>107</v>
      </c>
      <c r="B91" s="319" t="s">
        <v>307</v>
      </c>
      <c r="E91" s="335">
        <v>347</v>
      </c>
      <c r="F91" s="335">
        <v>13394</v>
      </c>
    </row>
    <row r="92" spans="1:6" ht="12.75">
      <c r="A92" s="329" t="s">
        <v>108</v>
      </c>
      <c r="B92" s="319" t="s">
        <v>308</v>
      </c>
      <c r="E92" s="335">
        <v>0</v>
      </c>
      <c r="F92" s="335">
        <v>0</v>
      </c>
    </row>
    <row r="93" spans="1:6" ht="12.75">
      <c r="A93" s="329" t="s">
        <v>109</v>
      </c>
      <c r="B93" s="319" t="s">
        <v>309</v>
      </c>
      <c r="E93" s="335">
        <v>2258</v>
      </c>
      <c r="F93" s="329" t="s">
        <v>199</v>
      </c>
    </row>
    <row r="94" spans="1:6" ht="12.75">
      <c r="A94" s="330">
        <v>25</v>
      </c>
      <c r="B94" s="727" t="s">
        <v>310</v>
      </c>
      <c r="C94" s="727"/>
      <c r="D94" s="727"/>
      <c r="E94" s="335">
        <v>12983</v>
      </c>
      <c r="F94" s="335">
        <v>478001</v>
      </c>
    </row>
    <row r="95" spans="1:7" ht="12.75">
      <c r="A95" s="329" t="s">
        <v>103</v>
      </c>
      <c r="B95" s="727" t="s">
        <v>311</v>
      </c>
      <c r="C95" s="727"/>
      <c r="D95" s="727"/>
      <c r="E95" s="335">
        <v>4366</v>
      </c>
      <c r="F95" s="335">
        <v>10811</v>
      </c>
      <c r="G95" s="332" t="s">
        <v>359</v>
      </c>
    </row>
    <row r="96" spans="1:6" ht="12.75">
      <c r="A96" s="330">
        <v>26</v>
      </c>
      <c r="B96" s="319" t="s">
        <v>360</v>
      </c>
      <c r="E96" s="335">
        <v>0</v>
      </c>
      <c r="F96" s="335">
        <v>0</v>
      </c>
    </row>
    <row r="97" ht="12.75">
      <c r="B97" s="319" t="s">
        <v>361</v>
      </c>
    </row>
    <row r="99" spans="2:4" ht="12.75">
      <c r="B99" s="334" t="s">
        <v>200</v>
      </c>
      <c r="C99" s="334"/>
      <c r="D99" s="334"/>
    </row>
    <row r="100" spans="2:4" ht="12.75">
      <c r="B100" s="334" t="s">
        <v>362</v>
      </c>
      <c r="C100" s="334"/>
      <c r="D100" s="334"/>
    </row>
    <row r="101" spans="1:7" ht="12.75">
      <c r="A101" s="330">
        <v>27</v>
      </c>
      <c r="B101" s="319" t="s">
        <v>322</v>
      </c>
      <c r="E101" s="319">
        <v>75</v>
      </c>
      <c r="F101" s="335">
        <v>5430</v>
      </c>
      <c r="G101" s="332" t="s">
        <v>363</v>
      </c>
    </row>
    <row r="102" spans="1:6" ht="12.75">
      <c r="A102" s="328" t="s">
        <v>364</v>
      </c>
      <c r="B102" s="325" t="s">
        <v>323</v>
      </c>
      <c r="E102" s="319">
        <v>15</v>
      </c>
      <c r="F102" s="335">
        <v>2628</v>
      </c>
    </row>
    <row r="103" spans="1:6" ht="12.75">
      <c r="A103" s="329" t="s">
        <v>365</v>
      </c>
      <c r="B103" s="325" t="s">
        <v>324</v>
      </c>
      <c r="E103" s="319">
        <v>49</v>
      </c>
      <c r="F103" s="335">
        <v>2854</v>
      </c>
    </row>
    <row r="104" spans="1:7" ht="12.75">
      <c r="A104" s="330">
        <v>28</v>
      </c>
      <c r="B104" s="319" t="s">
        <v>366</v>
      </c>
      <c r="E104" s="319">
        <v>165</v>
      </c>
      <c r="F104" s="335">
        <v>6170</v>
      </c>
      <c r="G104" s="332" t="s">
        <v>312</v>
      </c>
    </row>
    <row r="105" spans="1:7" ht="12.75">
      <c r="A105" s="330">
        <v>29</v>
      </c>
      <c r="B105" s="319" t="s">
        <v>313</v>
      </c>
      <c r="E105" s="329"/>
      <c r="F105" s="335">
        <v>2811</v>
      </c>
      <c r="G105" s="332" t="s">
        <v>359</v>
      </c>
    </row>
    <row r="106" spans="1:5" ht="12.75">
      <c r="A106" s="330"/>
      <c r="E106" s="329"/>
    </row>
    <row r="107" spans="1:6" ht="12.75">
      <c r="A107" s="330">
        <v>30</v>
      </c>
      <c r="B107" s="727" t="s">
        <v>367</v>
      </c>
      <c r="C107" s="727"/>
      <c r="E107" s="335">
        <v>18676</v>
      </c>
      <c r="F107" s="335">
        <v>2502023</v>
      </c>
    </row>
    <row r="108" ht="12.75">
      <c r="A108" s="330"/>
    </row>
    <row r="109" spans="1:6" ht="12.75">
      <c r="A109" s="330">
        <v>31</v>
      </c>
      <c r="B109" s="319" t="s">
        <v>35</v>
      </c>
      <c r="E109" s="319">
        <v>145</v>
      </c>
      <c r="F109" s="335">
        <v>1024</v>
      </c>
    </row>
    <row r="111" spans="1:6" ht="12.75">
      <c r="A111" s="330">
        <v>32</v>
      </c>
      <c r="B111" s="319" t="s">
        <v>201</v>
      </c>
      <c r="E111" s="319">
        <v>17</v>
      </c>
      <c r="F111" s="335">
        <v>13002</v>
      </c>
    </row>
    <row r="112" ht="12.75">
      <c r="A112" s="330"/>
    </row>
    <row r="113" spans="1:6" ht="12.75">
      <c r="A113" s="330">
        <v>33</v>
      </c>
      <c r="B113" s="319" t="s">
        <v>202</v>
      </c>
      <c r="E113" s="319">
        <v>1</v>
      </c>
      <c r="F113" s="319">
        <v>76</v>
      </c>
    </row>
    <row r="114" ht="12.75">
      <c r="A114" s="330"/>
    </row>
    <row r="115" spans="1:6" ht="12.75">
      <c r="A115" s="330">
        <v>34</v>
      </c>
      <c r="B115" s="319" t="s">
        <v>368</v>
      </c>
      <c r="E115" s="319">
        <v>57</v>
      </c>
      <c r="F115" s="335">
        <v>5383</v>
      </c>
    </row>
    <row r="117" spans="1:6" ht="12.75">
      <c r="A117" s="330">
        <v>35</v>
      </c>
      <c r="B117" s="727" t="s">
        <v>369</v>
      </c>
      <c r="C117" s="727"/>
      <c r="D117" s="727"/>
      <c r="E117" s="319">
        <v>543</v>
      </c>
      <c r="F117" s="335">
        <v>5170</v>
      </c>
    </row>
    <row r="118" ht="12.75">
      <c r="A118" s="330"/>
    </row>
    <row r="119" spans="1:6" ht="12.75">
      <c r="A119" s="330">
        <v>36</v>
      </c>
      <c r="B119" s="319" t="s">
        <v>370</v>
      </c>
      <c r="E119" s="319">
        <v>279</v>
      </c>
      <c r="F119" s="335">
        <v>3555</v>
      </c>
    </row>
    <row r="121" spans="1:6" ht="12.75">
      <c r="A121" s="330">
        <v>37</v>
      </c>
      <c r="B121" s="319" t="s">
        <v>41</v>
      </c>
      <c r="E121" s="319">
        <v>0</v>
      </c>
      <c r="F121" s="335">
        <v>6201</v>
      </c>
    </row>
    <row r="124" ht="12.75">
      <c r="A124" s="325" t="s">
        <v>371</v>
      </c>
    </row>
    <row r="125" ht="12.75">
      <c r="A125" s="325"/>
    </row>
    <row r="126" spans="1:6" ht="12.75">
      <c r="A126" s="325"/>
      <c r="F126" s="329" t="s">
        <v>183</v>
      </c>
    </row>
    <row r="128" ht="12.75">
      <c r="B128" s="334" t="s">
        <v>372</v>
      </c>
    </row>
    <row r="129" spans="1:6" ht="12.75">
      <c r="A129" s="330">
        <v>38</v>
      </c>
      <c r="B129" s="319" t="s">
        <v>45</v>
      </c>
      <c r="F129" s="335">
        <v>241262</v>
      </c>
    </row>
    <row r="130" spans="1:6" ht="12.75">
      <c r="A130" s="330">
        <v>39</v>
      </c>
      <c r="B130" s="319" t="s">
        <v>46</v>
      </c>
      <c r="F130" s="335">
        <v>86418</v>
      </c>
    </row>
    <row r="131" spans="1:6" ht="12.75">
      <c r="A131" s="330">
        <v>40</v>
      </c>
      <c r="B131" s="319" t="s">
        <v>47</v>
      </c>
      <c r="F131" s="335">
        <v>8821</v>
      </c>
    </row>
    <row r="132" spans="1:6" ht="12.75">
      <c r="A132" s="330">
        <v>41</v>
      </c>
      <c r="B132" s="319" t="s">
        <v>203</v>
      </c>
      <c r="F132" s="335">
        <v>54650</v>
      </c>
    </row>
    <row r="134" spans="2:5" ht="12.75">
      <c r="B134" s="334" t="s">
        <v>204</v>
      </c>
      <c r="C134" s="334"/>
      <c r="D134" s="334"/>
      <c r="E134" s="334"/>
    </row>
    <row r="135" spans="2:9" ht="12.75">
      <c r="B135" s="334" t="s">
        <v>373</v>
      </c>
      <c r="C135" s="334"/>
      <c r="D135" s="334"/>
      <c r="E135" s="334"/>
      <c r="G135" s="332"/>
      <c r="H135" s="332"/>
      <c r="I135" s="332"/>
    </row>
    <row r="136" spans="1:6" ht="12.75">
      <c r="A136" s="330">
        <v>42</v>
      </c>
      <c r="B136" s="319" t="s">
        <v>205</v>
      </c>
      <c r="F136" s="335">
        <v>2609</v>
      </c>
    </row>
    <row r="137" spans="1:6" ht="12.75">
      <c r="A137" s="330">
        <v>43</v>
      </c>
      <c r="B137" s="319" t="s">
        <v>206</v>
      </c>
      <c r="F137" s="335">
        <v>4029</v>
      </c>
    </row>
    <row r="138" spans="1:9" ht="12.75">
      <c r="A138" s="330">
        <v>44</v>
      </c>
      <c r="B138" s="325" t="s">
        <v>160</v>
      </c>
      <c r="F138" s="319">
        <f>F136+F137</f>
        <v>6638</v>
      </c>
      <c r="G138" s="728" t="s">
        <v>314</v>
      </c>
      <c r="H138" s="727"/>
      <c r="I138" s="727"/>
    </row>
    <row r="139" spans="1:9" ht="12.75">
      <c r="A139" s="329" t="s">
        <v>374</v>
      </c>
      <c r="B139" s="319" t="s">
        <v>207</v>
      </c>
      <c r="F139" s="335">
        <v>4076</v>
      </c>
      <c r="G139" s="728" t="s">
        <v>375</v>
      </c>
      <c r="H139" s="727"/>
      <c r="I139" s="727"/>
    </row>
    <row r="140" spans="1:9" ht="12.75">
      <c r="A140" s="329" t="s">
        <v>376</v>
      </c>
      <c r="B140" s="319" t="s">
        <v>208</v>
      </c>
      <c r="F140" s="335">
        <v>280</v>
      </c>
      <c r="G140" s="728" t="s">
        <v>375</v>
      </c>
      <c r="H140" s="727"/>
      <c r="I140" s="727"/>
    </row>
    <row r="141" spans="1:7" ht="12.75">
      <c r="A141" s="330">
        <v>45</v>
      </c>
      <c r="B141" s="727" t="s">
        <v>315</v>
      </c>
      <c r="C141" s="727"/>
      <c r="D141" s="727"/>
      <c r="E141" s="727"/>
      <c r="F141" s="335">
        <v>5665</v>
      </c>
      <c r="G141" s="332" t="s">
        <v>316</v>
      </c>
    </row>
    <row r="143" spans="2:5" ht="12.75">
      <c r="B143" s="334" t="s">
        <v>209</v>
      </c>
      <c r="C143" s="334"/>
      <c r="D143" s="334"/>
      <c r="E143" s="334"/>
    </row>
    <row r="144" spans="2:9" ht="12.75">
      <c r="B144" s="334" t="s">
        <v>377</v>
      </c>
      <c r="C144" s="334"/>
      <c r="D144" s="334"/>
      <c r="E144" s="334"/>
      <c r="G144" s="332"/>
      <c r="H144" s="332"/>
      <c r="I144" s="332"/>
    </row>
    <row r="145" spans="1:6" ht="12.75">
      <c r="A145" s="330">
        <v>46</v>
      </c>
      <c r="B145" s="319" t="s">
        <v>205</v>
      </c>
      <c r="F145" s="335">
        <v>1752</v>
      </c>
    </row>
    <row r="146" spans="1:6" ht="12.75">
      <c r="A146" s="330">
        <v>47</v>
      </c>
      <c r="B146" s="319" t="s">
        <v>206</v>
      </c>
      <c r="F146" s="335">
        <v>7342</v>
      </c>
    </row>
    <row r="147" spans="1:9" ht="12.75">
      <c r="A147" s="330">
        <v>48</v>
      </c>
      <c r="B147" s="325" t="s">
        <v>160</v>
      </c>
      <c r="F147" s="319">
        <f>F145+F146</f>
        <v>9094</v>
      </c>
      <c r="G147" s="728" t="s">
        <v>314</v>
      </c>
      <c r="H147" s="727"/>
      <c r="I147" s="727"/>
    </row>
    <row r="148" spans="1:9" ht="12.75">
      <c r="A148" s="329" t="s">
        <v>378</v>
      </c>
      <c r="B148" s="319" t="s">
        <v>210</v>
      </c>
      <c r="F148" s="335">
        <v>2078</v>
      </c>
      <c r="G148" s="728" t="s">
        <v>379</v>
      </c>
      <c r="H148" s="727"/>
      <c r="I148" s="727"/>
    </row>
    <row r="149" spans="1:9" ht="12.75">
      <c r="A149" s="329" t="s">
        <v>380</v>
      </c>
      <c r="B149" s="319" t="s">
        <v>211</v>
      </c>
      <c r="F149" s="335">
        <v>1490</v>
      </c>
      <c r="G149" s="728" t="s">
        <v>379</v>
      </c>
      <c r="H149" s="727"/>
      <c r="I149" s="727"/>
    </row>
    <row r="150" spans="1:7" ht="12.75">
      <c r="A150" s="330">
        <v>49</v>
      </c>
      <c r="B150" s="727" t="s">
        <v>317</v>
      </c>
      <c r="C150" s="727"/>
      <c r="D150" s="727"/>
      <c r="F150" s="335">
        <v>4643</v>
      </c>
      <c r="G150" s="332" t="s">
        <v>318</v>
      </c>
    </row>
    <row r="152" spans="2:4" ht="12.75">
      <c r="B152" s="334" t="s">
        <v>381</v>
      </c>
      <c r="C152" s="334"/>
      <c r="D152" s="334"/>
    </row>
    <row r="153" spans="1:6" ht="12.75">
      <c r="A153" s="330">
        <v>50</v>
      </c>
      <c r="B153" s="319" t="s">
        <v>212</v>
      </c>
      <c r="F153" s="335">
        <v>323</v>
      </c>
    </row>
    <row r="154" spans="1:6" ht="12.75">
      <c r="A154" s="330">
        <v>51</v>
      </c>
      <c r="B154" s="319" t="s">
        <v>213</v>
      </c>
      <c r="F154" s="335">
        <v>8342</v>
      </c>
    </row>
    <row r="155" spans="1:6" ht="12.75">
      <c r="A155" s="330">
        <v>52</v>
      </c>
      <c r="B155" s="319" t="s">
        <v>319</v>
      </c>
      <c r="F155" s="335">
        <v>0</v>
      </c>
    </row>
    <row r="156" spans="1:6" ht="12.75">
      <c r="A156" s="330">
        <v>53</v>
      </c>
      <c r="B156" s="319" t="s">
        <v>214</v>
      </c>
      <c r="F156" s="335">
        <v>0</v>
      </c>
    </row>
    <row r="157" spans="2:4" ht="12.75">
      <c r="B157" s="727" t="s">
        <v>320</v>
      </c>
      <c r="C157" s="727"/>
      <c r="D157" s="727"/>
    </row>
    <row r="158" spans="1:6" ht="12.75">
      <c r="A158" s="330">
        <v>54</v>
      </c>
      <c r="B158" s="319" t="s">
        <v>214</v>
      </c>
      <c r="F158" s="335">
        <v>36</v>
      </c>
    </row>
    <row r="159" ht="12.75">
      <c r="B159" s="319" t="s">
        <v>215</v>
      </c>
    </row>
    <row r="161" ht="12.75">
      <c r="A161" s="325" t="s">
        <v>382</v>
      </c>
    </row>
    <row r="163" spans="1:6" ht="12.75">
      <c r="A163" s="329" t="s">
        <v>194</v>
      </c>
      <c r="C163" s="329" t="s">
        <v>189</v>
      </c>
      <c r="F163" s="329" t="s">
        <v>183</v>
      </c>
    </row>
    <row r="165" spans="1:6" ht="12.75">
      <c r="A165" s="330">
        <v>55</v>
      </c>
      <c r="B165" s="319" t="s">
        <v>61</v>
      </c>
      <c r="F165" s="319">
        <v>79</v>
      </c>
    </row>
    <row r="166" spans="1:6" ht="12.75">
      <c r="A166" s="330">
        <v>56</v>
      </c>
      <c r="B166" s="319" t="s">
        <v>216</v>
      </c>
      <c r="F166" s="319">
        <v>129</v>
      </c>
    </row>
    <row r="167" ht="12.75">
      <c r="B167" s="319" t="s">
        <v>217</v>
      </c>
    </row>
    <row r="168" spans="1:6" ht="12.75">
      <c r="A168" s="330">
        <v>57</v>
      </c>
      <c r="B168" s="319" t="s">
        <v>63</v>
      </c>
      <c r="F168" s="335">
        <v>27275</v>
      </c>
    </row>
    <row r="169" spans="1:6" ht="12.75">
      <c r="A169" s="330">
        <v>58</v>
      </c>
      <c r="B169" s="319" t="s">
        <v>64</v>
      </c>
      <c r="F169" s="335">
        <v>947</v>
      </c>
    </row>
    <row r="171" ht="12.75">
      <c r="B171" s="338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HBSchleifer@csupomon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3">
      <selection activeCell="F84" sqref="F84"/>
    </sheetView>
  </sheetViews>
  <sheetFormatPr defaultColWidth="9.140625" defaultRowHeight="12.75"/>
  <cols>
    <col min="1" max="1" width="9.8515625" style="341" customWidth="1"/>
    <col min="2" max="4" width="11.421875" style="341" customWidth="1"/>
    <col min="5" max="5" width="14.140625" style="341" customWidth="1"/>
    <col min="6" max="6" width="13.421875" style="341" customWidth="1"/>
    <col min="7" max="16384" width="11.421875" style="341" customWidth="1"/>
  </cols>
  <sheetData>
    <row r="1" spans="1:3" ht="18">
      <c r="A1" s="339" t="s">
        <v>170</v>
      </c>
      <c r="B1" s="340"/>
      <c r="C1" s="340"/>
    </row>
    <row r="2" spans="1:3" ht="18">
      <c r="A2" s="340" t="s">
        <v>171</v>
      </c>
      <c r="B2" s="340"/>
      <c r="C2" s="340"/>
    </row>
    <row r="3" spans="1:3" ht="18">
      <c r="A3" s="342" t="s">
        <v>344</v>
      </c>
      <c r="B3" s="340"/>
      <c r="C3" s="340"/>
    </row>
    <row r="5" spans="1:5" ht="12.75">
      <c r="A5" s="343" t="s">
        <v>172</v>
      </c>
      <c r="B5" s="344" t="s">
        <v>419</v>
      </c>
      <c r="C5" s="345"/>
      <c r="D5" s="345"/>
      <c r="E5" s="346"/>
    </row>
    <row r="7" spans="1:5" ht="12.75">
      <c r="A7" s="347" t="s">
        <v>173</v>
      </c>
      <c r="C7" s="344" t="s">
        <v>260</v>
      </c>
      <c r="D7" s="345"/>
      <c r="E7" s="346"/>
    </row>
    <row r="9" spans="1:5" ht="12.75">
      <c r="A9" s="347" t="s">
        <v>175</v>
      </c>
      <c r="C9" s="344" t="s">
        <v>329</v>
      </c>
      <c r="D9" s="345"/>
      <c r="E9" s="346"/>
    </row>
    <row r="11" spans="1:3" ht="12.75">
      <c r="A11" s="347" t="s">
        <v>177</v>
      </c>
      <c r="B11" s="344" t="s">
        <v>261</v>
      </c>
      <c r="C11" s="346"/>
    </row>
    <row r="13" spans="1:3" ht="12.75">
      <c r="A13" s="347" t="s">
        <v>178</v>
      </c>
      <c r="B13" s="344" t="s">
        <v>262</v>
      </c>
      <c r="C13" s="346"/>
    </row>
    <row r="15" spans="1:4" ht="15">
      <c r="A15" s="347" t="s">
        <v>179</v>
      </c>
      <c r="C15" s="4" t="s">
        <v>263</v>
      </c>
      <c r="D15" s="346"/>
    </row>
    <row r="18" ht="12.75">
      <c r="A18" s="347" t="s">
        <v>286</v>
      </c>
    </row>
    <row r="19" ht="12.75">
      <c r="A19" s="347" t="s">
        <v>287</v>
      </c>
    </row>
    <row r="20" spans="1:6" ht="12.75">
      <c r="A20" s="731" t="s">
        <v>288</v>
      </c>
      <c r="B20" s="730"/>
      <c r="C20" s="730"/>
      <c r="D20" s="730"/>
      <c r="E20" s="730"/>
      <c r="F20" s="730"/>
    </row>
    <row r="21" spans="1:6" ht="12.75">
      <c r="A21" s="731" t="s">
        <v>346</v>
      </c>
      <c r="B21" s="730"/>
      <c r="C21" s="730"/>
      <c r="D21" s="730"/>
      <c r="E21" s="730"/>
      <c r="F21" s="730"/>
    </row>
    <row r="23" ht="12.75">
      <c r="A23" s="347" t="s">
        <v>347</v>
      </c>
    </row>
    <row r="24" ht="12.75">
      <c r="A24" s="347"/>
    </row>
    <row r="25" spans="1:6" ht="12.75">
      <c r="A25" s="349" t="s">
        <v>181</v>
      </c>
      <c r="C25" s="350" t="s">
        <v>182</v>
      </c>
      <c r="F25" s="350" t="s">
        <v>183</v>
      </c>
    </row>
    <row r="27" spans="1:6" ht="12.75">
      <c r="A27" s="351">
        <v>1</v>
      </c>
      <c r="B27" s="341" t="s">
        <v>184</v>
      </c>
      <c r="F27" s="341">
        <v>1</v>
      </c>
    </row>
    <row r="28" ht="12.75">
      <c r="A28" s="351"/>
    </row>
    <row r="30" ht="12.75">
      <c r="A30" s="343" t="s">
        <v>349</v>
      </c>
    </row>
    <row r="32" spans="1:6" ht="12.75">
      <c r="A32" s="350" t="s">
        <v>181</v>
      </c>
      <c r="C32" s="350" t="s">
        <v>185</v>
      </c>
      <c r="F32" s="350" t="s">
        <v>186</v>
      </c>
    </row>
    <row r="33" spans="1:6" ht="12.75">
      <c r="A33" s="350"/>
      <c r="C33" s="350"/>
      <c r="F33" s="350"/>
    </row>
    <row r="34" spans="1:6" ht="12.75">
      <c r="A34" s="351">
        <v>2</v>
      </c>
      <c r="B34" s="341" t="s">
        <v>187</v>
      </c>
      <c r="F34" s="352">
        <v>31.48</v>
      </c>
    </row>
    <row r="35" spans="1:6" ht="12.75">
      <c r="A35" s="349" t="s">
        <v>68</v>
      </c>
      <c r="B35" s="341" t="s">
        <v>11</v>
      </c>
      <c r="F35" s="352">
        <v>30.98</v>
      </c>
    </row>
    <row r="36" spans="1:6" ht="12.75">
      <c r="A36" s="349" t="s">
        <v>69</v>
      </c>
      <c r="B36" s="341" t="s">
        <v>12</v>
      </c>
      <c r="F36" s="341">
        <v>0.5</v>
      </c>
    </row>
    <row r="37" spans="1:6" ht="12.75">
      <c r="A37" s="351">
        <v>3</v>
      </c>
      <c r="B37" s="341" t="s">
        <v>13</v>
      </c>
      <c r="F37" s="352">
        <v>52.31</v>
      </c>
    </row>
    <row r="38" spans="1:8" ht="12.75">
      <c r="A38" s="349" t="s">
        <v>71</v>
      </c>
      <c r="B38" s="341" t="s">
        <v>14</v>
      </c>
      <c r="F38" s="352">
        <v>39.03</v>
      </c>
      <c r="H38" s="353"/>
    </row>
    <row r="39" spans="1:8" ht="12.75">
      <c r="A39" s="351">
        <v>4</v>
      </c>
      <c r="B39" s="730" t="s">
        <v>290</v>
      </c>
      <c r="C39" s="730"/>
      <c r="D39" s="730"/>
      <c r="E39" s="730"/>
      <c r="F39" s="354">
        <v>0</v>
      </c>
      <c r="G39" s="355"/>
      <c r="H39" s="355"/>
    </row>
    <row r="40" spans="1:6" ht="12.75">
      <c r="A40" s="351">
        <v>5</v>
      </c>
      <c r="B40" s="341" t="s">
        <v>15</v>
      </c>
      <c r="F40" s="352">
        <v>41.4</v>
      </c>
    </row>
    <row r="41" spans="1:6" ht="12.75">
      <c r="A41" s="351">
        <v>6</v>
      </c>
      <c r="B41" s="347" t="s">
        <v>188</v>
      </c>
      <c r="F41" s="352">
        <f>F34+F37+F39+F40</f>
        <v>125.19</v>
      </c>
    </row>
    <row r="44" ht="12.75">
      <c r="A44" s="347" t="s">
        <v>350</v>
      </c>
    </row>
    <row r="46" spans="1:6" ht="12.75">
      <c r="A46" s="350" t="s">
        <v>181</v>
      </c>
      <c r="C46" s="350" t="s">
        <v>189</v>
      </c>
      <c r="F46" s="350" t="s">
        <v>190</v>
      </c>
    </row>
    <row r="47" spans="1:4" ht="12.75">
      <c r="A47" s="350"/>
      <c r="D47" s="350"/>
    </row>
    <row r="48" spans="2:6" ht="12.75">
      <c r="B48" s="356" t="s">
        <v>351</v>
      </c>
      <c r="C48" s="355"/>
      <c r="D48" s="355"/>
      <c r="E48" s="355"/>
      <c r="F48" s="355"/>
    </row>
    <row r="49" spans="1:7" ht="12.75">
      <c r="A49" s="351">
        <v>7</v>
      </c>
      <c r="B49" s="341" t="s">
        <v>16</v>
      </c>
      <c r="F49" s="5">
        <v>2112225</v>
      </c>
      <c r="G49" s="350"/>
    </row>
    <row r="50" spans="1:7" ht="12.75">
      <c r="A50" s="349" t="s">
        <v>75</v>
      </c>
      <c r="B50" s="341" t="s">
        <v>17</v>
      </c>
      <c r="F50" s="5">
        <v>2100230</v>
      </c>
      <c r="G50" s="350"/>
    </row>
    <row r="51" spans="1:6" ht="12.75">
      <c r="A51" s="351">
        <v>8</v>
      </c>
      <c r="B51" s="341" t="s">
        <v>18</v>
      </c>
      <c r="F51" s="5">
        <v>2042058</v>
      </c>
    </row>
    <row r="52" spans="1:6" ht="12.75">
      <c r="A52" s="351">
        <v>9</v>
      </c>
      <c r="B52" s="341" t="s">
        <v>19</v>
      </c>
      <c r="F52" s="5">
        <v>693200</v>
      </c>
    </row>
    <row r="53" ht="12.75">
      <c r="F53" s="5"/>
    </row>
    <row r="54" spans="2:6" ht="12.75">
      <c r="B54" s="356" t="s">
        <v>352</v>
      </c>
      <c r="C54" s="355"/>
      <c r="F54" s="5"/>
    </row>
    <row r="55" spans="1:7" ht="12.75">
      <c r="A55" s="351">
        <v>10</v>
      </c>
      <c r="B55" s="341" t="s">
        <v>291</v>
      </c>
      <c r="F55" s="5">
        <v>932925</v>
      </c>
      <c r="G55" s="348"/>
    </row>
    <row r="56" spans="1:6" ht="12.75">
      <c r="A56" s="349" t="s">
        <v>81</v>
      </c>
      <c r="B56" s="341" t="s">
        <v>293</v>
      </c>
      <c r="F56" s="5">
        <v>932925</v>
      </c>
    </row>
    <row r="57" spans="1:6" ht="12.75">
      <c r="A57" s="349" t="s">
        <v>295</v>
      </c>
      <c r="B57" s="730" t="s">
        <v>296</v>
      </c>
      <c r="C57" s="730"/>
      <c r="D57" s="730"/>
      <c r="E57" s="730"/>
      <c r="F57" s="5">
        <v>0</v>
      </c>
    </row>
    <row r="58" spans="1:6" ht="12.75">
      <c r="A58" s="351">
        <v>11</v>
      </c>
      <c r="B58" s="341" t="s">
        <v>297</v>
      </c>
      <c r="F58" s="5">
        <f>F59+F60</f>
        <v>1059973</v>
      </c>
    </row>
    <row r="59" spans="1:6" ht="12.75">
      <c r="A59" s="350" t="s">
        <v>83</v>
      </c>
      <c r="B59" s="341" t="s">
        <v>298</v>
      </c>
      <c r="F59" s="5">
        <v>902449</v>
      </c>
    </row>
    <row r="60" spans="1:6" ht="12.75">
      <c r="A60" s="350" t="s">
        <v>84</v>
      </c>
      <c r="B60" s="341" t="s">
        <v>22</v>
      </c>
      <c r="F60" s="5">
        <v>157524</v>
      </c>
    </row>
    <row r="61" spans="1:6" ht="12.75">
      <c r="A61" s="351">
        <v>12</v>
      </c>
      <c r="B61" s="341" t="s">
        <v>299</v>
      </c>
      <c r="F61" s="5">
        <v>96136</v>
      </c>
    </row>
    <row r="62" spans="1:6" ht="12.75">
      <c r="A62" s="351">
        <v>13</v>
      </c>
      <c r="B62" s="341" t="s">
        <v>300</v>
      </c>
      <c r="F62" s="5">
        <v>43373</v>
      </c>
    </row>
    <row r="63" spans="1:6" ht="12.75">
      <c r="A63" s="351">
        <v>14</v>
      </c>
      <c r="B63" s="341" t="s">
        <v>301</v>
      </c>
      <c r="F63" s="5">
        <v>320749</v>
      </c>
    </row>
    <row r="64" spans="1:8" ht="12.75">
      <c r="A64" s="349" t="s">
        <v>88</v>
      </c>
      <c r="B64" s="341" t="s">
        <v>302</v>
      </c>
      <c r="F64" s="5">
        <v>319621</v>
      </c>
      <c r="G64" s="348"/>
      <c r="H64" s="353"/>
    </row>
    <row r="65" spans="1:7" ht="12.75">
      <c r="A65" s="351">
        <v>15</v>
      </c>
      <c r="B65" s="341" t="s">
        <v>191</v>
      </c>
      <c r="F65" s="5">
        <v>2719</v>
      </c>
      <c r="G65" s="350"/>
    </row>
    <row r="66" spans="1:6" ht="12.75">
      <c r="A66" s="351">
        <v>16</v>
      </c>
      <c r="B66" s="341" t="s">
        <v>23</v>
      </c>
      <c r="F66" s="5">
        <v>794</v>
      </c>
    </row>
    <row r="67" ht="12.75">
      <c r="F67" s="5"/>
    </row>
    <row r="68" spans="1:6" ht="12.75">
      <c r="A68" s="351">
        <v>17</v>
      </c>
      <c r="B68" s="341" t="s">
        <v>24</v>
      </c>
      <c r="F68" s="5">
        <v>40500</v>
      </c>
    </row>
    <row r="69" spans="1:6" ht="40.5" customHeight="1">
      <c r="A69" s="351">
        <v>18</v>
      </c>
      <c r="B69" s="341" t="s">
        <v>25</v>
      </c>
      <c r="F69" s="5">
        <v>122375</v>
      </c>
    </row>
    <row r="70" spans="1:6" ht="12.75">
      <c r="A70" s="351">
        <v>19</v>
      </c>
      <c r="B70" s="341" t="s">
        <v>26</v>
      </c>
      <c r="F70" s="5">
        <v>121844</v>
      </c>
    </row>
    <row r="71" spans="1:6" ht="12.75">
      <c r="A71" s="351">
        <v>20</v>
      </c>
      <c r="B71" s="341" t="s">
        <v>192</v>
      </c>
      <c r="F71" s="5">
        <v>70827</v>
      </c>
    </row>
    <row r="72" spans="1:6" ht="12.75">
      <c r="A72" s="351">
        <v>21</v>
      </c>
      <c r="B72" s="341" t="s">
        <v>28</v>
      </c>
      <c r="F72" s="5">
        <v>554757</v>
      </c>
    </row>
    <row r="73" spans="1:6" ht="12.75">
      <c r="A73" s="351">
        <v>22</v>
      </c>
      <c r="B73" s="347" t="s">
        <v>193</v>
      </c>
      <c r="F73" s="5">
        <f>SUM(F49,F51,F52,F55,F58,F61:F63,F65,F66,F68:F72)</f>
        <v>8214455</v>
      </c>
    </row>
    <row r="74" spans="1:6" ht="12.75">
      <c r="A74" s="349" t="s">
        <v>99</v>
      </c>
      <c r="B74" s="341" t="s">
        <v>29</v>
      </c>
      <c r="F74" s="357" t="s">
        <v>325</v>
      </c>
    </row>
    <row r="75" spans="1:6" ht="12.75">
      <c r="A75" s="351">
        <v>23</v>
      </c>
      <c r="B75" s="347" t="s">
        <v>321</v>
      </c>
      <c r="F75" s="5">
        <f>F73</f>
        <v>8214455</v>
      </c>
    </row>
    <row r="76" ht="12.75">
      <c r="A76" s="350"/>
    </row>
    <row r="77" ht="12.75">
      <c r="A77" s="350"/>
    </row>
    <row r="78" ht="12.75">
      <c r="A78" s="343" t="s">
        <v>357</v>
      </c>
    </row>
    <row r="80" spans="1:6" ht="12.75">
      <c r="A80" s="350" t="s">
        <v>194</v>
      </c>
      <c r="C80" s="358" t="s">
        <v>189</v>
      </c>
      <c r="E80" s="350" t="s">
        <v>6</v>
      </c>
      <c r="F80" s="350" t="s">
        <v>195</v>
      </c>
    </row>
    <row r="82" spans="2:5" ht="12.75">
      <c r="B82" s="356" t="s">
        <v>196</v>
      </c>
      <c r="C82" s="356"/>
      <c r="D82" s="356"/>
      <c r="E82" s="355"/>
    </row>
    <row r="83" spans="2:9" ht="12.75">
      <c r="B83" s="356" t="s">
        <v>197</v>
      </c>
      <c r="C83" s="356"/>
      <c r="D83" s="356"/>
      <c r="E83" s="355"/>
      <c r="H83" s="614">
        <f>E84-E86</f>
        <v>2086</v>
      </c>
      <c r="I83" s="615" t="s">
        <v>470</v>
      </c>
    </row>
    <row r="84" spans="2:9" ht="12.75">
      <c r="B84" s="356" t="s">
        <v>198</v>
      </c>
      <c r="C84" s="356"/>
      <c r="D84" s="356"/>
      <c r="E84" s="613">
        <f>SUM(E87,E90,E91,E92)</f>
        <v>57818</v>
      </c>
      <c r="F84" s="613">
        <f>SUM(F87,F90,F91,F92)</f>
        <v>1279034</v>
      </c>
      <c r="H84" s="614">
        <f>F84-F86</f>
        <v>1639</v>
      </c>
      <c r="I84" s="615" t="s">
        <v>470</v>
      </c>
    </row>
    <row r="85" spans="2:5" ht="12.75">
      <c r="B85" s="356" t="s">
        <v>358</v>
      </c>
      <c r="C85" s="356"/>
      <c r="D85" s="356"/>
      <c r="E85" s="355"/>
    </row>
    <row r="86" spans="1:6" ht="12.75">
      <c r="A86" s="351">
        <v>24</v>
      </c>
      <c r="B86" s="341" t="s">
        <v>304</v>
      </c>
      <c r="E86" s="614">
        <v>55732</v>
      </c>
      <c r="F86" s="614">
        <v>1277395</v>
      </c>
    </row>
    <row r="87" spans="1:7" ht="12.75">
      <c r="A87" s="350" t="s">
        <v>102</v>
      </c>
      <c r="B87" s="341" t="s">
        <v>305</v>
      </c>
      <c r="E87" s="359">
        <v>52434</v>
      </c>
      <c r="F87" s="359">
        <v>1019852</v>
      </c>
      <c r="G87" s="353"/>
    </row>
    <row r="88" spans="1:9" ht="12.75">
      <c r="A88" s="350" t="s">
        <v>104</v>
      </c>
      <c r="B88" s="341" t="s">
        <v>31</v>
      </c>
      <c r="E88" s="359">
        <v>15924</v>
      </c>
      <c r="F88" s="360" t="s">
        <v>199</v>
      </c>
      <c r="G88" s="729" t="s">
        <v>306</v>
      </c>
      <c r="H88" s="729"/>
      <c r="I88" s="729"/>
    </row>
    <row r="89" spans="1:9" ht="12.75">
      <c r="A89" s="350" t="s">
        <v>105</v>
      </c>
      <c r="B89" s="341" t="s">
        <v>32</v>
      </c>
      <c r="E89" s="359">
        <v>36510</v>
      </c>
      <c r="F89" s="360" t="s">
        <v>199</v>
      </c>
      <c r="G89" s="729" t="s">
        <v>306</v>
      </c>
      <c r="H89" s="729"/>
      <c r="I89" s="729"/>
    </row>
    <row r="90" spans="1:6" ht="12.75">
      <c r="A90" s="350" t="s">
        <v>106</v>
      </c>
      <c r="B90" s="341" t="s">
        <v>33</v>
      </c>
      <c r="E90" s="359">
        <v>4322</v>
      </c>
      <c r="F90" s="359">
        <v>214083</v>
      </c>
    </row>
    <row r="91" spans="1:6" ht="12.75">
      <c r="A91" s="350" t="s">
        <v>107</v>
      </c>
      <c r="B91" s="341" t="s">
        <v>307</v>
      </c>
      <c r="E91" s="359">
        <v>519</v>
      </c>
      <c r="F91" s="359">
        <v>24460</v>
      </c>
    </row>
    <row r="92" spans="1:6" ht="12.75">
      <c r="A92" s="350" t="s">
        <v>108</v>
      </c>
      <c r="B92" s="341" t="s">
        <v>308</v>
      </c>
      <c r="E92" s="359">
        <v>543</v>
      </c>
      <c r="F92" s="359">
        <v>20639</v>
      </c>
    </row>
    <row r="93" spans="1:6" ht="12.75">
      <c r="A93" s="350" t="s">
        <v>109</v>
      </c>
      <c r="B93" s="341" t="s">
        <v>309</v>
      </c>
      <c r="E93" s="359">
        <v>2086</v>
      </c>
      <c r="F93" s="360" t="s">
        <v>199</v>
      </c>
    </row>
    <row r="94" spans="1:6" ht="12.75">
      <c r="A94" s="351">
        <v>25</v>
      </c>
      <c r="B94" s="730" t="s">
        <v>310</v>
      </c>
      <c r="C94" s="730"/>
      <c r="D94" s="730"/>
      <c r="E94" s="359">
        <v>41867</v>
      </c>
      <c r="F94" s="359">
        <v>850504</v>
      </c>
    </row>
    <row r="95" spans="1:7" ht="12.75">
      <c r="A95" s="350" t="s">
        <v>103</v>
      </c>
      <c r="B95" s="730" t="s">
        <v>311</v>
      </c>
      <c r="C95" s="730"/>
      <c r="D95" s="730"/>
      <c r="E95" s="341" t="s">
        <v>325</v>
      </c>
      <c r="F95" s="359">
        <v>4444</v>
      </c>
      <c r="G95" s="353" t="s">
        <v>359</v>
      </c>
    </row>
    <row r="96" spans="1:6" ht="12.75">
      <c r="A96" s="351">
        <v>26</v>
      </c>
      <c r="B96" s="341" t="s">
        <v>360</v>
      </c>
      <c r="E96" s="341" t="s">
        <v>325</v>
      </c>
      <c r="F96" s="359">
        <v>666401</v>
      </c>
    </row>
    <row r="97" ht="12.75">
      <c r="B97" s="341" t="s">
        <v>361</v>
      </c>
    </row>
    <row r="99" spans="2:4" ht="12.75">
      <c r="B99" s="356" t="s">
        <v>200</v>
      </c>
      <c r="C99" s="356"/>
      <c r="D99" s="356"/>
    </row>
    <row r="100" spans="2:4" ht="12.75">
      <c r="B100" s="356" t="s">
        <v>362</v>
      </c>
      <c r="C100" s="356"/>
      <c r="D100" s="356"/>
    </row>
    <row r="101" spans="1:7" ht="12.75">
      <c r="A101" s="351">
        <v>27</v>
      </c>
      <c r="B101" s="341" t="s">
        <v>322</v>
      </c>
      <c r="E101" s="341">
        <v>36</v>
      </c>
      <c r="F101" s="359">
        <v>4061</v>
      </c>
      <c r="G101" s="353" t="s">
        <v>363</v>
      </c>
    </row>
    <row r="102" spans="1:6" ht="12.75">
      <c r="A102" s="349" t="s">
        <v>364</v>
      </c>
      <c r="B102" s="347" t="s">
        <v>323</v>
      </c>
      <c r="E102" s="341">
        <v>20</v>
      </c>
      <c r="F102" s="359">
        <v>3256</v>
      </c>
    </row>
    <row r="103" spans="1:6" ht="12.75">
      <c r="A103" s="350" t="s">
        <v>365</v>
      </c>
      <c r="B103" s="347" t="s">
        <v>324</v>
      </c>
      <c r="E103" s="341">
        <v>5</v>
      </c>
      <c r="F103" s="359">
        <v>476</v>
      </c>
    </row>
    <row r="104" spans="1:7" ht="12.75">
      <c r="A104" s="351">
        <v>28</v>
      </c>
      <c r="B104" s="341" t="s">
        <v>366</v>
      </c>
      <c r="E104" s="341">
        <v>36</v>
      </c>
      <c r="F104" s="359">
        <v>3968</v>
      </c>
      <c r="G104" s="353" t="s">
        <v>312</v>
      </c>
    </row>
    <row r="105" spans="1:7" ht="12.75">
      <c r="A105" s="351">
        <v>29</v>
      </c>
      <c r="B105" s="341" t="s">
        <v>313</v>
      </c>
      <c r="E105" s="350" t="s">
        <v>325</v>
      </c>
      <c r="F105" s="359">
        <v>2488</v>
      </c>
      <c r="G105" s="353" t="s">
        <v>359</v>
      </c>
    </row>
    <row r="106" spans="1:6" ht="12.75">
      <c r="A106" s="351"/>
      <c r="E106" s="350"/>
      <c r="F106" s="359"/>
    </row>
    <row r="107" spans="1:6" ht="12.75">
      <c r="A107" s="351">
        <v>30</v>
      </c>
      <c r="B107" s="730" t="s">
        <v>367</v>
      </c>
      <c r="C107" s="730"/>
      <c r="E107" s="341">
        <v>17878</v>
      </c>
      <c r="F107" s="359">
        <v>2335605</v>
      </c>
    </row>
    <row r="108" spans="1:6" ht="12.75">
      <c r="A108" s="351"/>
      <c r="F108" s="359"/>
    </row>
    <row r="109" spans="1:6" ht="12.75">
      <c r="A109" s="351">
        <v>31</v>
      </c>
      <c r="B109" s="341" t="s">
        <v>35</v>
      </c>
      <c r="E109" s="341">
        <v>470</v>
      </c>
      <c r="F109" s="361">
        <v>5034.6</v>
      </c>
    </row>
    <row r="110" ht="12.75">
      <c r="F110" s="359"/>
    </row>
    <row r="111" spans="1:6" ht="12.75">
      <c r="A111" s="351">
        <v>32</v>
      </c>
      <c r="B111" s="341" t="s">
        <v>201</v>
      </c>
      <c r="E111" s="341">
        <v>-86</v>
      </c>
      <c r="F111" s="359">
        <v>22222</v>
      </c>
    </row>
    <row r="112" spans="1:6" ht="12.75">
      <c r="A112" s="351"/>
      <c r="F112" s="359"/>
    </row>
    <row r="113" spans="1:6" ht="12.75">
      <c r="A113" s="351">
        <v>33</v>
      </c>
      <c r="B113" s="341" t="s">
        <v>202</v>
      </c>
      <c r="E113" s="341">
        <v>978</v>
      </c>
      <c r="F113" s="359">
        <v>117227</v>
      </c>
    </row>
    <row r="114" spans="1:6" ht="12.75">
      <c r="A114" s="351"/>
      <c r="F114" s="359"/>
    </row>
    <row r="115" spans="1:6" ht="12.75">
      <c r="A115" s="351">
        <v>34</v>
      </c>
      <c r="B115" s="341" t="s">
        <v>368</v>
      </c>
      <c r="E115" s="341">
        <v>88</v>
      </c>
      <c r="F115" s="359">
        <v>6482</v>
      </c>
    </row>
    <row r="116" ht="12.75">
      <c r="F116" s="359"/>
    </row>
    <row r="117" spans="1:6" ht="12.75">
      <c r="A117" s="351">
        <v>35</v>
      </c>
      <c r="B117" s="730" t="s">
        <v>369</v>
      </c>
      <c r="C117" s="730"/>
      <c r="D117" s="730"/>
      <c r="E117" s="341">
        <v>780</v>
      </c>
      <c r="F117" s="359">
        <v>12847</v>
      </c>
    </row>
    <row r="118" spans="1:6" ht="12.75">
      <c r="A118" s="351"/>
      <c r="F118" s="359"/>
    </row>
    <row r="119" spans="1:6" ht="12.75">
      <c r="A119" s="351">
        <v>36</v>
      </c>
      <c r="B119" s="341" t="s">
        <v>370</v>
      </c>
      <c r="E119" s="341">
        <v>207</v>
      </c>
      <c r="F119" s="359">
        <v>2255</v>
      </c>
    </row>
    <row r="120" ht="12.75">
      <c r="F120" s="359"/>
    </row>
    <row r="121" spans="1:6" ht="12.75">
      <c r="A121" s="351">
        <v>37</v>
      </c>
      <c r="B121" s="341" t="s">
        <v>41</v>
      </c>
      <c r="E121" s="341">
        <v>22</v>
      </c>
      <c r="F121" s="359">
        <v>386</v>
      </c>
    </row>
    <row r="122" ht="12.75">
      <c r="F122" s="359"/>
    </row>
    <row r="123" ht="12.75">
      <c r="F123" s="359"/>
    </row>
    <row r="124" spans="1:6" ht="12.75">
      <c r="A124" s="347" t="s">
        <v>371</v>
      </c>
      <c r="F124" s="359"/>
    </row>
    <row r="125" spans="1:6" ht="12.75">
      <c r="A125" s="347"/>
      <c r="F125" s="359"/>
    </row>
    <row r="126" spans="1:6" ht="12.75">
      <c r="A126" s="347"/>
      <c r="F126" s="359" t="s">
        <v>183</v>
      </c>
    </row>
    <row r="127" ht="12.75">
      <c r="F127" s="359"/>
    </row>
    <row r="128" spans="2:8" ht="12.75">
      <c r="B128" s="356" t="s">
        <v>372</v>
      </c>
      <c r="F128" s="359"/>
      <c r="G128" s="362"/>
      <c r="H128" s="363"/>
    </row>
    <row r="129" spans="1:8" ht="12.75">
      <c r="A129" s="351">
        <v>38</v>
      </c>
      <c r="B129" s="341" t="s">
        <v>45</v>
      </c>
      <c r="F129" s="359">
        <v>258526</v>
      </c>
      <c r="G129" s="363"/>
      <c r="H129" s="364"/>
    </row>
    <row r="130" spans="1:8" ht="12.75">
      <c r="A130" s="351">
        <v>39</v>
      </c>
      <c r="B130" s="341" t="s">
        <v>46</v>
      </c>
      <c r="F130" s="359">
        <v>482404</v>
      </c>
      <c r="G130" s="363"/>
      <c r="H130" s="365"/>
    </row>
    <row r="131" spans="1:6" ht="12.75">
      <c r="A131" s="351">
        <v>40</v>
      </c>
      <c r="B131" s="341" t="s">
        <v>47</v>
      </c>
      <c r="F131" s="359">
        <v>1084</v>
      </c>
    </row>
    <row r="132" spans="1:6" ht="12.75">
      <c r="A132" s="351">
        <v>41</v>
      </c>
      <c r="B132" s="341" t="s">
        <v>203</v>
      </c>
      <c r="F132" s="359">
        <v>57666</v>
      </c>
    </row>
    <row r="133" spans="1:6" ht="12.75">
      <c r="A133" s="351"/>
      <c r="F133" s="359"/>
    </row>
    <row r="134" spans="2:6" ht="12.75">
      <c r="B134" s="356" t="s">
        <v>204</v>
      </c>
      <c r="C134" s="356"/>
      <c r="D134" s="356"/>
      <c r="E134" s="356"/>
      <c r="F134" s="359"/>
    </row>
    <row r="135" spans="2:9" ht="12.75">
      <c r="B135" s="356" t="s">
        <v>373</v>
      </c>
      <c r="C135" s="356"/>
      <c r="D135" s="356"/>
      <c r="E135" s="356"/>
      <c r="F135" s="359"/>
      <c r="G135" s="353"/>
      <c r="H135" s="353"/>
      <c r="I135" s="353"/>
    </row>
    <row r="136" spans="1:6" ht="12.75">
      <c r="A136" s="351">
        <v>42</v>
      </c>
      <c r="B136" s="341" t="s">
        <v>205</v>
      </c>
      <c r="F136" s="359">
        <v>5365</v>
      </c>
    </row>
    <row r="137" spans="1:6" ht="12.75">
      <c r="A137" s="351">
        <v>43</v>
      </c>
      <c r="B137" s="341" t="s">
        <v>206</v>
      </c>
      <c r="F137" s="359">
        <v>8547</v>
      </c>
    </row>
    <row r="138" spans="1:9" ht="12.75">
      <c r="A138" s="351">
        <v>44</v>
      </c>
      <c r="B138" s="347" t="s">
        <v>160</v>
      </c>
      <c r="F138" s="359">
        <f>F136+F137</f>
        <v>13912</v>
      </c>
      <c r="G138" s="729" t="s">
        <v>314</v>
      </c>
      <c r="H138" s="730"/>
      <c r="I138" s="730"/>
    </row>
    <row r="139" spans="1:9" ht="12.75">
      <c r="A139" s="350" t="s">
        <v>374</v>
      </c>
      <c r="B139" s="341" t="s">
        <v>207</v>
      </c>
      <c r="F139" s="359">
        <v>5477</v>
      </c>
      <c r="G139" s="729" t="s">
        <v>375</v>
      </c>
      <c r="H139" s="730"/>
      <c r="I139" s="730"/>
    </row>
    <row r="140" spans="1:9" ht="12.75">
      <c r="A140" s="350" t="s">
        <v>376</v>
      </c>
      <c r="B140" s="341" t="s">
        <v>208</v>
      </c>
      <c r="F140" s="359">
        <v>390</v>
      </c>
      <c r="G140" s="729" t="s">
        <v>375</v>
      </c>
      <c r="H140" s="730"/>
      <c r="I140" s="730"/>
    </row>
    <row r="141" spans="1:7" ht="12.75">
      <c r="A141" s="351">
        <v>45</v>
      </c>
      <c r="B141" s="730" t="s">
        <v>315</v>
      </c>
      <c r="C141" s="730"/>
      <c r="D141" s="730"/>
      <c r="E141" s="730"/>
      <c r="F141" s="359">
        <v>431</v>
      </c>
      <c r="G141" s="353" t="s">
        <v>316</v>
      </c>
    </row>
    <row r="142" ht="12.75">
      <c r="F142" s="359"/>
    </row>
    <row r="143" spans="2:6" ht="12.75">
      <c r="B143" s="356" t="s">
        <v>209</v>
      </c>
      <c r="C143" s="356"/>
      <c r="D143" s="356"/>
      <c r="E143" s="356"/>
      <c r="F143" s="359"/>
    </row>
    <row r="144" spans="2:9" ht="12.75">
      <c r="B144" s="356" t="s">
        <v>377</v>
      </c>
      <c r="C144" s="356"/>
      <c r="D144" s="356"/>
      <c r="E144" s="356"/>
      <c r="F144" s="359"/>
      <c r="G144" s="353"/>
      <c r="H144" s="353"/>
      <c r="I144" s="353"/>
    </row>
    <row r="145" spans="1:6" ht="12.75">
      <c r="A145" s="351">
        <v>46</v>
      </c>
      <c r="B145" s="341" t="s">
        <v>205</v>
      </c>
      <c r="F145" s="359">
        <v>2618</v>
      </c>
    </row>
    <row r="146" spans="1:6" ht="12.75">
      <c r="A146" s="351">
        <v>47</v>
      </c>
      <c r="B146" s="341" t="s">
        <v>206</v>
      </c>
      <c r="F146" s="359">
        <v>2877</v>
      </c>
    </row>
    <row r="147" spans="1:9" ht="12.75">
      <c r="A147" s="351">
        <v>48</v>
      </c>
      <c r="B147" s="347" t="s">
        <v>160</v>
      </c>
      <c r="F147" s="359">
        <f>SUM(F145:F146)</f>
        <v>5495</v>
      </c>
      <c r="G147" s="729" t="s">
        <v>314</v>
      </c>
      <c r="H147" s="730"/>
      <c r="I147" s="730"/>
    </row>
    <row r="148" spans="1:9" ht="12.75">
      <c r="A148" s="350" t="s">
        <v>378</v>
      </c>
      <c r="B148" s="341" t="s">
        <v>210</v>
      </c>
      <c r="F148" s="359">
        <v>3451</v>
      </c>
      <c r="G148" s="729" t="s">
        <v>379</v>
      </c>
      <c r="H148" s="730"/>
      <c r="I148" s="730"/>
    </row>
    <row r="149" spans="1:9" ht="12.75">
      <c r="A149" s="350" t="s">
        <v>380</v>
      </c>
      <c r="B149" s="341" t="s">
        <v>211</v>
      </c>
      <c r="F149" s="359">
        <v>474</v>
      </c>
      <c r="G149" s="729" t="s">
        <v>379</v>
      </c>
      <c r="H149" s="730"/>
      <c r="I149" s="730"/>
    </row>
    <row r="150" spans="1:7" ht="12.75">
      <c r="A150" s="351">
        <v>49</v>
      </c>
      <c r="B150" s="730" t="s">
        <v>317</v>
      </c>
      <c r="C150" s="730"/>
      <c r="D150" s="730"/>
      <c r="F150" s="359">
        <v>0</v>
      </c>
      <c r="G150" s="353" t="s">
        <v>318</v>
      </c>
    </row>
    <row r="151" ht="12.75">
      <c r="F151" s="359"/>
    </row>
    <row r="152" spans="2:6" ht="12.75">
      <c r="B152" s="356" t="s">
        <v>381</v>
      </c>
      <c r="C152" s="356"/>
      <c r="D152" s="356"/>
      <c r="F152" s="359"/>
    </row>
    <row r="153" spans="1:6" ht="12.75">
      <c r="A153" s="351">
        <v>50</v>
      </c>
      <c r="B153" s="341" t="s">
        <v>212</v>
      </c>
      <c r="F153" s="359">
        <v>472</v>
      </c>
    </row>
    <row r="154" spans="1:6" ht="12.75">
      <c r="A154" s="351">
        <v>51</v>
      </c>
      <c r="B154" s="341" t="s">
        <v>213</v>
      </c>
      <c r="F154" s="359">
        <v>11048</v>
      </c>
    </row>
    <row r="155" spans="1:6" ht="12.75">
      <c r="A155" s="351">
        <v>52</v>
      </c>
      <c r="B155" s="341" t="s">
        <v>319</v>
      </c>
      <c r="F155" s="359">
        <v>0</v>
      </c>
    </row>
    <row r="156" spans="1:6" ht="12.75">
      <c r="A156" s="351">
        <v>53</v>
      </c>
      <c r="B156" s="341" t="s">
        <v>214</v>
      </c>
      <c r="F156" s="359">
        <v>0</v>
      </c>
    </row>
    <row r="157" spans="2:4" ht="12.75">
      <c r="B157" s="730" t="s">
        <v>320</v>
      </c>
      <c r="C157" s="730"/>
      <c r="D157" s="730"/>
    </row>
    <row r="158" spans="1:6" ht="12.75">
      <c r="A158" s="351">
        <v>54</v>
      </c>
      <c r="B158" s="341" t="s">
        <v>214</v>
      </c>
      <c r="F158" s="359">
        <v>849</v>
      </c>
    </row>
    <row r="159" spans="2:6" ht="12.75">
      <c r="B159" s="341" t="s">
        <v>215</v>
      </c>
      <c r="F159" s="359"/>
    </row>
    <row r="160" ht="12.75">
      <c r="F160" s="359"/>
    </row>
    <row r="161" spans="1:6" ht="12.75">
      <c r="A161" s="347" t="s">
        <v>382</v>
      </c>
      <c r="F161" s="359"/>
    </row>
    <row r="162" ht="12.75">
      <c r="F162" s="359"/>
    </row>
    <row r="163" spans="1:6" ht="12.75">
      <c r="A163" s="350" t="s">
        <v>194</v>
      </c>
      <c r="C163" s="350" t="s">
        <v>189</v>
      </c>
      <c r="F163" s="359" t="s">
        <v>183</v>
      </c>
    </row>
    <row r="164" ht="12.75">
      <c r="F164" s="359"/>
    </row>
    <row r="165" spans="1:6" ht="12.75">
      <c r="A165" s="351">
        <v>55</v>
      </c>
      <c r="B165" s="341" t="s">
        <v>61</v>
      </c>
      <c r="F165" s="359">
        <v>96.75</v>
      </c>
    </row>
    <row r="166" spans="1:6" ht="12.75">
      <c r="A166" s="351">
        <v>56</v>
      </c>
      <c r="B166" s="341" t="s">
        <v>216</v>
      </c>
      <c r="F166" s="359">
        <v>136.5</v>
      </c>
    </row>
    <row r="167" spans="2:6" ht="12.75">
      <c r="B167" s="341" t="s">
        <v>217</v>
      </c>
      <c r="F167" s="359"/>
    </row>
    <row r="168" spans="1:6" ht="12.75">
      <c r="A168" s="351">
        <v>57</v>
      </c>
      <c r="B168" s="341" t="s">
        <v>63</v>
      </c>
      <c r="F168" s="359">
        <v>39117</v>
      </c>
    </row>
    <row r="169" spans="1:6" ht="12.75">
      <c r="A169" s="351">
        <v>58</v>
      </c>
      <c r="B169" s="341" t="s">
        <v>64</v>
      </c>
      <c r="F169" s="359">
        <v>2174</v>
      </c>
    </row>
    <row r="171" ht="12.75">
      <c r="B171" s="366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ellenyoung@csus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81">
      <selection activeCell="H86" sqref="H86"/>
    </sheetView>
  </sheetViews>
  <sheetFormatPr defaultColWidth="9.140625" defaultRowHeight="12.75"/>
  <cols>
    <col min="1" max="16384" width="11.421875" style="369" customWidth="1"/>
  </cols>
  <sheetData>
    <row r="1" spans="1:3" ht="18">
      <c r="A1" s="367" t="s">
        <v>170</v>
      </c>
      <c r="B1" s="368"/>
      <c r="C1" s="368"/>
    </row>
    <row r="2" spans="1:3" ht="18">
      <c r="A2" s="368" t="s">
        <v>171</v>
      </c>
      <c r="B2" s="368"/>
      <c r="C2" s="368"/>
    </row>
    <row r="3" spans="1:3" ht="18">
      <c r="A3" s="370" t="s">
        <v>344</v>
      </c>
      <c r="B3" s="368"/>
      <c r="C3" s="368" t="s">
        <v>345</v>
      </c>
    </row>
    <row r="5" spans="1:5" ht="12.75">
      <c r="A5" s="371" t="s">
        <v>172</v>
      </c>
      <c r="B5" s="372" t="s">
        <v>152</v>
      </c>
      <c r="C5" s="373"/>
      <c r="D5" s="373"/>
      <c r="E5" s="374"/>
    </row>
    <row r="7" spans="1:5" ht="12.75">
      <c r="A7" s="375" t="s">
        <v>173</v>
      </c>
      <c r="C7" s="376" t="s">
        <v>264</v>
      </c>
      <c r="D7" s="373"/>
      <c r="E7" s="374"/>
    </row>
    <row r="9" spans="1:5" ht="12.75">
      <c r="A9" s="375" t="s">
        <v>175</v>
      </c>
      <c r="C9" s="376" t="s">
        <v>265</v>
      </c>
      <c r="D9" s="373"/>
      <c r="E9" s="374"/>
    </row>
    <row r="11" spans="1:3" ht="12.75">
      <c r="A11" s="375" t="s">
        <v>177</v>
      </c>
      <c r="B11" s="376" t="s">
        <v>330</v>
      </c>
      <c r="C11" s="374"/>
    </row>
    <row r="13" spans="1:3" ht="12.75">
      <c r="A13" s="375" t="s">
        <v>178</v>
      </c>
      <c r="B13" s="376" t="s">
        <v>331</v>
      </c>
      <c r="C13" s="374"/>
    </row>
    <row r="15" spans="1:4" ht="15">
      <c r="A15" s="375" t="s">
        <v>179</v>
      </c>
      <c r="C15" s="4" t="s">
        <v>332</v>
      </c>
      <c r="D15" s="374"/>
    </row>
    <row r="18" ht="12.75">
      <c r="A18" s="375" t="s">
        <v>286</v>
      </c>
    </row>
    <row r="19" ht="12.75">
      <c r="A19" s="375" t="s">
        <v>287</v>
      </c>
    </row>
    <row r="20" spans="1:6" ht="12.75">
      <c r="A20" s="734" t="s">
        <v>288</v>
      </c>
      <c r="B20" s="733"/>
      <c r="C20" s="733"/>
      <c r="D20" s="733"/>
      <c r="E20" s="733"/>
      <c r="F20" s="733"/>
    </row>
    <row r="21" spans="1:6" ht="12.75">
      <c r="A21" s="734" t="s">
        <v>346</v>
      </c>
      <c r="B21" s="733"/>
      <c r="C21" s="733"/>
      <c r="D21" s="733"/>
      <c r="E21" s="733"/>
      <c r="F21" s="733"/>
    </row>
    <row r="23" ht="12.75">
      <c r="A23" s="375" t="s">
        <v>347</v>
      </c>
    </row>
    <row r="24" ht="12.75">
      <c r="A24" s="375"/>
    </row>
    <row r="25" spans="1:6" ht="12.75">
      <c r="A25" s="378" t="s">
        <v>181</v>
      </c>
      <c r="C25" s="379" t="s">
        <v>182</v>
      </c>
      <c r="F25" s="379" t="s">
        <v>183</v>
      </c>
    </row>
    <row r="27" spans="1:6" ht="12.75">
      <c r="A27" s="380">
        <v>1</v>
      </c>
      <c r="B27" s="369" t="s">
        <v>184</v>
      </c>
      <c r="F27" s="375">
        <v>0</v>
      </c>
    </row>
    <row r="28" ht="12.75">
      <c r="A28" s="380"/>
    </row>
    <row r="30" ht="12.75">
      <c r="A30" s="371" t="s">
        <v>349</v>
      </c>
    </row>
    <row r="32" spans="1:6" ht="12.75">
      <c r="A32" s="379" t="s">
        <v>181</v>
      </c>
      <c r="C32" s="379" t="s">
        <v>185</v>
      </c>
      <c r="F32" s="379" t="s">
        <v>186</v>
      </c>
    </row>
    <row r="33" spans="1:6" ht="12.75">
      <c r="A33" s="379"/>
      <c r="C33" s="379"/>
      <c r="F33" s="379"/>
    </row>
    <row r="34" spans="1:6" ht="12.75">
      <c r="A34" s="380">
        <v>2</v>
      </c>
      <c r="B34" s="369" t="s">
        <v>187</v>
      </c>
      <c r="F34" s="369">
        <v>13.23</v>
      </c>
    </row>
    <row r="35" spans="1:6" ht="12.75">
      <c r="A35" s="378" t="s">
        <v>68</v>
      </c>
      <c r="B35" s="369" t="s">
        <v>11</v>
      </c>
      <c r="F35" s="369">
        <v>13.23</v>
      </c>
    </row>
    <row r="36" spans="1:6" ht="12.75">
      <c r="A36" s="378" t="s">
        <v>69</v>
      </c>
      <c r="B36" s="369" t="s">
        <v>12</v>
      </c>
      <c r="F36" s="369">
        <v>0</v>
      </c>
    </row>
    <row r="37" spans="1:6" ht="12.75">
      <c r="A37" s="380">
        <v>3</v>
      </c>
      <c r="B37" s="369" t="s">
        <v>13</v>
      </c>
      <c r="F37" s="369">
        <v>28.17</v>
      </c>
    </row>
    <row r="38" spans="1:8" ht="12.75">
      <c r="A38" s="378" t="s">
        <v>71</v>
      </c>
      <c r="B38" s="369" t="s">
        <v>14</v>
      </c>
      <c r="F38" s="369">
        <v>22</v>
      </c>
      <c r="G38" s="381" t="s">
        <v>411</v>
      </c>
      <c r="H38" s="377"/>
    </row>
    <row r="39" spans="1:8" ht="12.75">
      <c r="A39" s="380">
        <v>4</v>
      </c>
      <c r="B39" s="733" t="s">
        <v>290</v>
      </c>
      <c r="C39" s="733"/>
      <c r="D39" s="733"/>
      <c r="E39" s="733"/>
      <c r="F39" s="369">
        <v>0</v>
      </c>
      <c r="G39" s="382"/>
      <c r="H39" s="382"/>
    </row>
    <row r="40" spans="1:6" ht="12.75">
      <c r="A40" s="380">
        <v>5</v>
      </c>
      <c r="B40" s="369" t="s">
        <v>15</v>
      </c>
      <c r="F40" s="369">
        <v>17.99</v>
      </c>
    </row>
    <row r="41" spans="1:6" ht="12.75">
      <c r="A41" s="380">
        <v>6</v>
      </c>
      <c r="B41" s="375" t="s">
        <v>188</v>
      </c>
      <c r="F41" s="369">
        <f>F34+F37+F39+F40</f>
        <v>59.39</v>
      </c>
    </row>
    <row r="44" ht="12.75">
      <c r="A44" s="375" t="s">
        <v>350</v>
      </c>
    </row>
    <row r="46" spans="1:6" ht="12.75">
      <c r="A46" s="379" t="s">
        <v>181</v>
      </c>
      <c r="C46" s="379" t="s">
        <v>189</v>
      </c>
      <c r="F46" s="379" t="s">
        <v>190</v>
      </c>
    </row>
    <row r="47" spans="1:4" ht="12.75">
      <c r="A47" s="379"/>
      <c r="D47" s="379"/>
    </row>
    <row r="48" spans="2:6" ht="12.75">
      <c r="B48" s="383" t="s">
        <v>351</v>
      </c>
      <c r="C48" s="382"/>
      <c r="D48" s="382"/>
      <c r="E48" s="382"/>
      <c r="F48" s="382"/>
    </row>
    <row r="49" spans="1:7" ht="12.75">
      <c r="A49" s="380">
        <v>7</v>
      </c>
      <c r="B49" s="369" t="s">
        <v>16</v>
      </c>
      <c r="F49" s="384">
        <v>912017</v>
      </c>
      <c r="G49" s="379"/>
    </row>
    <row r="50" spans="1:7" ht="12.75">
      <c r="A50" s="378" t="s">
        <v>75</v>
      </c>
      <c r="B50" s="369" t="s">
        <v>17</v>
      </c>
      <c r="F50" s="384">
        <v>796157</v>
      </c>
      <c r="G50" s="379"/>
    </row>
    <row r="51" spans="1:6" ht="12.75">
      <c r="A51" s="380">
        <v>8</v>
      </c>
      <c r="B51" s="369" t="s">
        <v>18</v>
      </c>
      <c r="F51" s="384">
        <v>1166169</v>
      </c>
    </row>
    <row r="52" spans="1:6" ht="12.75">
      <c r="A52" s="380">
        <v>9</v>
      </c>
      <c r="B52" s="369" t="s">
        <v>19</v>
      </c>
      <c r="F52" s="384">
        <v>233127</v>
      </c>
    </row>
    <row r="54" spans="2:3" ht="12.75">
      <c r="B54" s="383" t="s">
        <v>352</v>
      </c>
      <c r="C54" s="382"/>
    </row>
    <row r="55" spans="1:7" ht="12.75">
      <c r="A55" s="380">
        <v>10</v>
      </c>
      <c r="B55" s="369" t="s">
        <v>291</v>
      </c>
      <c r="F55" s="384">
        <v>153717</v>
      </c>
      <c r="G55" s="385" t="s">
        <v>420</v>
      </c>
    </row>
    <row r="56" spans="1:6" ht="12.75">
      <c r="A56" s="378" t="s">
        <v>81</v>
      </c>
      <c r="B56" s="369" t="s">
        <v>293</v>
      </c>
      <c r="F56" s="384">
        <v>153717</v>
      </c>
    </row>
    <row r="57" spans="1:6" ht="12.75">
      <c r="A57" s="378" t="s">
        <v>295</v>
      </c>
      <c r="B57" s="733" t="s">
        <v>296</v>
      </c>
      <c r="C57" s="733"/>
      <c r="D57" s="733"/>
      <c r="E57" s="733"/>
      <c r="F57" s="369">
        <v>0</v>
      </c>
    </row>
    <row r="58" spans="1:6" ht="12.75">
      <c r="A58" s="380">
        <v>11</v>
      </c>
      <c r="B58" s="369" t="s">
        <v>297</v>
      </c>
      <c r="F58" s="384">
        <v>408026</v>
      </c>
    </row>
    <row r="59" spans="1:6" ht="12.75">
      <c r="A59" s="379" t="s">
        <v>83</v>
      </c>
      <c r="B59" s="369" t="s">
        <v>298</v>
      </c>
      <c r="F59" s="384">
        <v>266567</v>
      </c>
    </row>
    <row r="60" spans="1:6" ht="12.75">
      <c r="A60" s="379" t="s">
        <v>84</v>
      </c>
      <c r="B60" s="369" t="s">
        <v>22</v>
      </c>
      <c r="F60" s="384">
        <v>141459</v>
      </c>
    </row>
    <row r="61" spans="1:6" ht="12.75">
      <c r="A61" s="380">
        <v>12</v>
      </c>
      <c r="B61" s="369" t="s">
        <v>299</v>
      </c>
      <c r="F61" s="384">
        <v>15598</v>
      </c>
    </row>
    <row r="62" spans="1:6" ht="12.75">
      <c r="A62" s="380">
        <v>13</v>
      </c>
      <c r="B62" s="369" t="s">
        <v>300</v>
      </c>
      <c r="F62" s="384">
        <v>1153</v>
      </c>
    </row>
    <row r="63" spans="1:6" ht="12.75">
      <c r="A63" s="380">
        <v>14</v>
      </c>
      <c r="B63" s="369" t="s">
        <v>421</v>
      </c>
      <c r="F63" s="384">
        <v>259183</v>
      </c>
    </row>
    <row r="64" spans="1:8" ht="12.75">
      <c r="A64" s="378" t="s">
        <v>88</v>
      </c>
      <c r="B64" s="369" t="s">
        <v>302</v>
      </c>
      <c r="F64" s="384" t="s">
        <v>325</v>
      </c>
      <c r="G64" s="385" t="s">
        <v>406</v>
      </c>
      <c r="H64" s="377"/>
    </row>
    <row r="65" spans="1:7" ht="12.75">
      <c r="A65" s="380">
        <v>15</v>
      </c>
      <c r="B65" s="369" t="s">
        <v>191</v>
      </c>
      <c r="F65" s="386">
        <v>800</v>
      </c>
      <c r="G65" s="379"/>
    </row>
    <row r="66" spans="1:6" ht="12.75">
      <c r="A66" s="380">
        <v>16</v>
      </c>
      <c r="B66" s="369" t="s">
        <v>23</v>
      </c>
      <c r="F66" s="386" t="s">
        <v>354</v>
      </c>
    </row>
    <row r="68" spans="1:6" ht="12.75">
      <c r="A68" s="380">
        <v>17</v>
      </c>
      <c r="B68" s="369" t="s">
        <v>24</v>
      </c>
      <c r="F68" s="384">
        <v>2214</v>
      </c>
    </row>
    <row r="69" spans="1:6" ht="40.5" customHeight="1">
      <c r="A69" s="380">
        <v>18</v>
      </c>
      <c r="B69" s="369" t="s">
        <v>25</v>
      </c>
      <c r="F69" s="384">
        <v>9358</v>
      </c>
    </row>
    <row r="70" spans="1:6" ht="12.75">
      <c r="A70" s="380">
        <v>19</v>
      </c>
      <c r="B70" s="369" t="s">
        <v>26</v>
      </c>
      <c r="F70" s="384">
        <v>95255</v>
      </c>
    </row>
    <row r="71" spans="1:6" ht="12.75">
      <c r="A71" s="380">
        <v>20</v>
      </c>
      <c r="B71" s="369" t="s">
        <v>192</v>
      </c>
      <c r="F71" s="386" t="s">
        <v>354</v>
      </c>
    </row>
    <row r="72" spans="1:6" ht="12.75">
      <c r="A72" s="380">
        <v>21</v>
      </c>
      <c r="B72" s="369" t="s">
        <v>28</v>
      </c>
      <c r="F72" s="384">
        <v>129622</v>
      </c>
    </row>
    <row r="73" spans="1:8" ht="12.75">
      <c r="A73" s="380">
        <v>22</v>
      </c>
      <c r="B73" s="375" t="s">
        <v>193</v>
      </c>
      <c r="F73" s="369">
        <f>SUM(F49,F51,F52,G55,F58,F61:F63,F65,F66,F68:F72)</f>
        <v>3232522</v>
      </c>
      <c r="H73" s="616">
        <f>SUM(F49,F51,F52,F55,F58,F61,F62,F63,F65,F68,F69,F70,F72)</f>
        <v>3386239</v>
      </c>
    </row>
    <row r="74" spans="1:6" ht="12.75">
      <c r="A74" s="378" t="s">
        <v>99</v>
      </c>
      <c r="B74" s="369" t="s">
        <v>29</v>
      </c>
      <c r="F74" s="384">
        <v>403161</v>
      </c>
    </row>
    <row r="75" spans="1:8" ht="12.75">
      <c r="A75" s="380">
        <v>23</v>
      </c>
      <c r="B75" s="375" t="s">
        <v>321</v>
      </c>
      <c r="F75" s="369">
        <f>F73+F74</f>
        <v>3635683</v>
      </c>
      <c r="H75" s="616">
        <f>SUM(F73+F74)</f>
        <v>3635683</v>
      </c>
    </row>
    <row r="76" ht="12.75">
      <c r="A76" s="379"/>
    </row>
    <row r="77" ht="12.75">
      <c r="A77" s="379"/>
    </row>
    <row r="78" ht="12.75">
      <c r="A78" s="371" t="s">
        <v>357</v>
      </c>
    </row>
    <row r="80" spans="1:6" ht="12.75">
      <c r="A80" s="379" t="s">
        <v>194</v>
      </c>
      <c r="C80" s="387" t="s">
        <v>189</v>
      </c>
      <c r="E80" s="379" t="s">
        <v>6</v>
      </c>
      <c r="F80" s="379" t="s">
        <v>195</v>
      </c>
    </row>
    <row r="82" spans="2:5" ht="12.75">
      <c r="B82" s="383" t="s">
        <v>196</v>
      </c>
      <c r="C82" s="383"/>
      <c r="D82" s="383"/>
      <c r="E82" s="382"/>
    </row>
    <row r="83" spans="2:5" ht="12.75">
      <c r="B83" s="383" t="s">
        <v>197</v>
      </c>
      <c r="C83" s="383"/>
      <c r="D83" s="383"/>
      <c r="E83" s="382"/>
    </row>
    <row r="84" spans="2:5" ht="12.75">
      <c r="B84" s="383" t="s">
        <v>198</v>
      </c>
      <c r="C84" s="383"/>
      <c r="D84" s="383"/>
      <c r="E84" s="382"/>
    </row>
    <row r="85" spans="2:5" ht="12.75">
      <c r="B85" s="383" t="s">
        <v>358</v>
      </c>
      <c r="C85" s="383"/>
      <c r="D85" s="383"/>
      <c r="E85" s="382"/>
    </row>
    <row r="86" spans="1:9" ht="12.75">
      <c r="A86" s="380">
        <v>24</v>
      </c>
      <c r="B86" s="369" t="s">
        <v>304</v>
      </c>
      <c r="E86" s="384">
        <v>15712</v>
      </c>
      <c r="F86" s="384">
        <v>846644</v>
      </c>
      <c r="H86" s="616">
        <f>SUM(F87,F90,F91,F92)</f>
        <v>652874</v>
      </c>
      <c r="I86" s="617" t="s">
        <v>470</v>
      </c>
    </row>
    <row r="87" spans="1:7" ht="12.75">
      <c r="A87" s="379" t="s">
        <v>102</v>
      </c>
      <c r="B87" s="369" t="s">
        <v>305</v>
      </c>
      <c r="E87" s="384">
        <v>13990</v>
      </c>
      <c r="F87" s="384">
        <v>549874</v>
      </c>
      <c r="G87" s="388"/>
    </row>
    <row r="88" spans="1:9" ht="12.75">
      <c r="A88" s="379" t="s">
        <v>104</v>
      </c>
      <c r="B88" s="369" t="s">
        <v>31</v>
      </c>
      <c r="E88" s="384">
        <v>11346</v>
      </c>
      <c r="F88" s="389">
        <v>658816</v>
      </c>
      <c r="G88" s="732" t="s">
        <v>306</v>
      </c>
      <c r="H88" s="732"/>
      <c r="I88" s="732"/>
    </row>
    <row r="89" spans="1:9" ht="12.75">
      <c r="A89" s="379" t="s">
        <v>105</v>
      </c>
      <c r="B89" s="369" t="s">
        <v>32</v>
      </c>
      <c r="E89" s="384">
        <v>985</v>
      </c>
      <c r="F89" s="379" t="s">
        <v>199</v>
      </c>
      <c r="G89" s="732" t="s">
        <v>306</v>
      </c>
      <c r="H89" s="732"/>
      <c r="I89" s="732"/>
    </row>
    <row r="90" spans="1:6" ht="12.75">
      <c r="A90" s="379" t="s">
        <v>106</v>
      </c>
      <c r="B90" s="369" t="s">
        <v>33</v>
      </c>
      <c r="E90" s="384">
        <v>1341</v>
      </c>
      <c r="F90" s="384">
        <v>85526</v>
      </c>
    </row>
    <row r="91" spans="1:6" ht="12.75">
      <c r="A91" s="379" t="s">
        <v>107</v>
      </c>
      <c r="B91" s="369" t="s">
        <v>307</v>
      </c>
      <c r="E91" s="384">
        <v>381</v>
      </c>
      <c r="F91" s="384">
        <v>1579</v>
      </c>
    </row>
    <row r="92" spans="1:6" ht="12.75">
      <c r="A92" s="379" t="s">
        <v>108</v>
      </c>
      <c r="B92" s="369" t="s">
        <v>308</v>
      </c>
      <c r="E92" s="384">
        <v>0</v>
      </c>
      <c r="F92" s="384">
        <v>15895</v>
      </c>
    </row>
    <row r="93" spans="1:6" ht="12.75">
      <c r="A93" s="379" t="s">
        <v>109</v>
      </c>
      <c r="B93" s="369" t="s">
        <v>309</v>
      </c>
      <c r="E93" s="384">
        <v>1355</v>
      </c>
      <c r="F93" s="379" t="s">
        <v>199</v>
      </c>
    </row>
    <row r="94" spans="1:6" ht="12.75">
      <c r="A94" s="380">
        <v>25</v>
      </c>
      <c r="B94" s="733" t="s">
        <v>310</v>
      </c>
      <c r="C94" s="733"/>
      <c r="D94" s="733"/>
      <c r="E94" s="384">
        <v>13990</v>
      </c>
      <c r="F94" s="384">
        <v>537514</v>
      </c>
    </row>
    <row r="95" spans="1:7" ht="12.75">
      <c r="A95" s="379" t="s">
        <v>103</v>
      </c>
      <c r="B95" s="733" t="s">
        <v>311</v>
      </c>
      <c r="C95" s="733"/>
      <c r="D95" s="733"/>
      <c r="E95" s="384">
        <v>0</v>
      </c>
      <c r="F95" s="384">
        <v>6853</v>
      </c>
      <c r="G95" s="388" t="s">
        <v>359</v>
      </c>
    </row>
    <row r="96" spans="1:6" ht="12.75">
      <c r="A96" s="380">
        <v>26</v>
      </c>
      <c r="B96" s="369" t="s">
        <v>360</v>
      </c>
      <c r="E96" s="384">
        <v>1625</v>
      </c>
      <c r="F96" s="384">
        <v>2406</v>
      </c>
    </row>
    <row r="97" ht="12.75">
      <c r="B97" s="369" t="s">
        <v>361</v>
      </c>
    </row>
    <row r="99" spans="2:4" ht="12.75">
      <c r="B99" s="383" t="s">
        <v>200</v>
      </c>
      <c r="C99" s="383"/>
      <c r="D99" s="383"/>
    </row>
    <row r="100" spans="2:4" ht="12.75">
      <c r="B100" s="383" t="s">
        <v>362</v>
      </c>
      <c r="C100" s="383"/>
      <c r="D100" s="383"/>
    </row>
    <row r="101" spans="1:7" ht="12.75">
      <c r="A101" s="380">
        <v>27</v>
      </c>
      <c r="B101" s="369" t="s">
        <v>322</v>
      </c>
      <c r="E101" s="369">
        <v>0</v>
      </c>
      <c r="F101" s="369">
        <v>1758</v>
      </c>
      <c r="G101" s="388" t="s">
        <v>363</v>
      </c>
    </row>
    <row r="102" spans="1:6" ht="12.75">
      <c r="A102" s="378" t="s">
        <v>364</v>
      </c>
      <c r="B102" s="375" t="s">
        <v>323</v>
      </c>
      <c r="E102" s="369">
        <v>0</v>
      </c>
      <c r="F102" s="369">
        <v>1658</v>
      </c>
    </row>
    <row r="103" spans="1:6" ht="12.75">
      <c r="A103" s="379" t="s">
        <v>365</v>
      </c>
      <c r="B103" s="375" t="s">
        <v>324</v>
      </c>
      <c r="E103" s="369">
        <v>0</v>
      </c>
      <c r="F103" s="369">
        <v>1486</v>
      </c>
    </row>
    <row r="104" spans="1:7" ht="12.75">
      <c r="A104" s="380">
        <v>28</v>
      </c>
      <c r="B104" s="369" t="s">
        <v>366</v>
      </c>
      <c r="E104" s="369">
        <v>0</v>
      </c>
      <c r="F104" s="369">
        <v>3144</v>
      </c>
      <c r="G104" s="388" t="s">
        <v>312</v>
      </c>
    </row>
    <row r="105" spans="1:7" ht="12.75">
      <c r="A105" s="380">
        <v>29</v>
      </c>
      <c r="B105" s="369" t="s">
        <v>313</v>
      </c>
      <c r="E105" s="379">
        <v>276</v>
      </c>
      <c r="F105" s="369">
        <v>2985</v>
      </c>
      <c r="G105" s="388" t="s">
        <v>359</v>
      </c>
    </row>
    <row r="106" spans="1:5" ht="12.75">
      <c r="A106" s="380"/>
      <c r="E106" s="379"/>
    </row>
    <row r="107" spans="1:6" ht="12.75">
      <c r="A107" s="380">
        <v>30</v>
      </c>
      <c r="B107" s="733" t="s">
        <v>367</v>
      </c>
      <c r="C107" s="733"/>
      <c r="E107" s="369">
        <v>3688</v>
      </c>
      <c r="F107" s="369">
        <v>652814</v>
      </c>
    </row>
    <row r="108" ht="12.75">
      <c r="A108" s="380"/>
    </row>
    <row r="109" spans="1:6" ht="12.75">
      <c r="A109" s="380">
        <v>31</v>
      </c>
      <c r="B109" s="369" t="s">
        <v>35</v>
      </c>
      <c r="E109" s="369">
        <v>2</v>
      </c>
      <c r="F109" s="369">
        <v>824</v>
      </c>
    </row>
    <row r="111" spans="1:6" ht="12.75">
      <c r="A111" s="380">
        <v>32</v>
      </c>
      <c r="B111" s="369" t="s">
        <v>201</v>
      </c>
      <c r="E111" s="369">
        <v>75</v>
      </c>
      <c r="F111" s="369">
        <v>16084</v>
      </c>
    </row>
    <row r="112" ht="12.75">
      <c r="A112" s="380"/>
    </row>
    <row r="113" spans="1:6" ht="12.75">
      <c r="A113" s="380">
        <v>33</v>
      </c>
      <c r="B113" s="369" t="s">
        <v>202</v>
      </c>
      <c r="E113" s="369">
        <v>4</v>
      </c>
      <c r="F113" s="369">
        <v>416</v>
      </c>
    </row>
    <row r="114" ht="12.75">
      <c r="A114" s="380"/>
    </row>
    <row r="115" spans="1:6" ht="12.75">
      <c r="A115" s="380">
        <v>34</v>
      </c>
      <c r="B115" s="369" t="s">
        <v>368</v>
      </c>
      <c r="E115" s="369">
        <v>35</v>
      </c>
      <c r="F115" s="384">
        <v>10463</v>
      </c>
    </row>
    <row r="117" spans="1:6" ht="12.75">
      <c r="A117" s="380">
        <v>35</v>
      </c>
      <c r="B117" s="733" t="s">
        <v>369</v>
      </c>
      <c r="C117" s="733"/>
      <c r="D117" s="733"/>
      <c r="E117" s="369">
        <v>28</v>
      </c>
      <c r="F117" s="384">
        <v>5021</v>
      </c>
    </row>
    <row r="118" ht="12.75">
      <c r="A118" s="380"/>
    </row>
    <row r="119" spans="1:6" ht="12.75">
      <c r="A119" s="380">
        <v>36</v>
      </c>
      <c r="B119" s="369" t="s">
        <v>370</v>
      </c>
      <c r="E119" s="369">
        <v>39</v>
      </c>
      <c r="F119" s="369">
        <v>164</v>
      </c>
    </row>
    <row r="121" spans="1:6" ht="12.75">
      <c r="A121" s="380">
        <v>37</v>
      </c>
      <c r="B121" s="369" t="s">
        <v>41</v>
      </c>
      <c r="E121" s="386" t="s">
        <v>354</v>
      </c>
      <c r="F121" s="369" t="s">
        <v>325</v>
      </c>
    </row>
    <row r="124" ht="12.75">
      <c r="A124" s="375" t="s">
        <v>371</v>
      </c>
    </row>
    <row r="125" ht="12.75">
      <c r="A125" s="375"/>
    </row>
    <row r="126" spans="1:6" ht="12.75">
      <c r="A126" s="375"/>
      <c r="F126" s="379" t="s">
        <v>183</v>
      </c>
    </row>
    <row r="128" ht="12.75">
      <c r="B128" s="383" t="s">
        <v>372</v>
      </c>
    </row>
    <row r="129" spans="1:6" ht="12.75">
      <c r="A129" s="380">
        <v>38</v>
      </c>
      <c r="B129" s="369" t="s">
        <v>45</v>
      </c>
      <c r="F129" s="384">
        <v>102920</v>
      </c>
    </row>
    <row r="130" spans="1:6" ht="12.75">
      <c r="A130" s="380">
        <v>39</v>
      </c>
      <c r="B130" s="369" t="s">
        <v>46</v>
      </c>
      <c r="F130" s="384">
        <v>156308</v>
      </c>
    </row>
    <row r="131" spans="1:6" ht="12.75">
      <c r="A131" s="380">
        <v>40</v>
      </c>
      <c r="B131" s="369" t="s">
        <v>47</v>
      </c>
      <c r="F131" s="384">
        <v>3240</v>
      </c>
    </row>
    <row r="132" spans="1:6" ht="12.75">
      <c r="A132" s="380">
        <v>41</v>
      </c>
      <c r="B132" s="369" t="s">
        <v>203</v>
      </c>
      <c r="F132" s="384">
        <v>23285</v>
      </c>
    </row>
    <row r="134" spans="2:5" ht="12.75">
      <c r="B134" s="383" t="s">
        <v>204</v>
      </c>
      <c r="C134" s="383"/>
      <c r="D134" s="383"/>
      <c r="E134" s="383"/>
    </row>
    <row r="135" spans="2:9" ht="12.75">
      <c r="B135" s="383" t="s">
        <v>373</v>
      </c>
      <c r="C135" s="383"/>
      <c r="D135" s="383"/>
      <c r="E135" s="383"/>
      <c r="G135" s="388"/>
      <c r="H135" s="388"/>
      <c r="I135" s="388"/>
    </row>
    <row r="136" spans="1:6" ht="12.75">
      <c r="A136" s="380">
        <v>42</v>
      </c>
      <c r="B136" s="369" t="s">
        <v>205</v>
      </c>
      <c r="F136" s="384">
        <v>3590</v>
      </c>
    </row>
    <row r="137" spans="1:6" ht="12.75">
      <c r="A137" s="380">
        <v>43</v>
      </c>
      <c r="B137" s="369" t="s">
        <v>206</v>
      </c>
      <c r="F137" s="384">
        <v>3223</v>
      </c>
    </row>
    <row r="138" spans="1:9" ht="12.75">
      <c r="A138" s="380">
        <v>44</v>
      </c>
      <c r="B138" s="375" t="s">
        <v>160</v>
      </c>
      <c r="F138" s="369">
        <f>F136+F137</f>
        <v>6813</v>
      </c>
      <c r="G138" s="732" t="s">
        <v>314</v>
      </c>
      <c r="H138" s="733"/>
      <c r="I138" s="733"/>
    </row>
    <row r="139" spans="1:9" ht="12.75">
      <c r="A139" s="379" t="s">
        <v>374</v>
      </c>
      <c r="B139" s="369" t="s">
        <v>207</v>
      </c>
      <c r="F139" s="384">
        <v>4120</v>
      </c>
      <c r="G139" s="732" t="s">
        <v>375</v>
      </c>
      <c r="H139" s="733"/>
      <c r="I139" s="733"/>
    </row>
    <row r="140" spans="1:9" ht="12.75">
      <c r="A140" s="379" t="s">
        <v>376</v>
      </c>
      <c r="B140" s="369" t="s">
        <v>208</v>
      </c>
      <c r="F140" s="384">
        <v>285</v>
      </c>
      <c r="G140" s="732" t="s">
        <v>375</v>
      </c>
      <c r="H140" s="733"/>
      <c r="I140" s="733"/>
    </row>
    <row r="141" spans="1:7" ht="12.75">
      <c r="A141" s="380">
        <v>45</v>
      </c>
      <c r="B141" s="733" t="s">
        <v>315</v>
      </c>
      <c r="C141" s="733"/>
      <c r="D141" s="733"/>
      <c r="E141" s="733"/>
      <c r="F141" s="384">
        <v>262</v>
      </c>
      <c r="G141" s="388" t="s">
        <v>316</v>
      </c>
    </row>
    <row r="143" spans="2:5" ht="12.75">
      <c r="B143" s="383" t="s">
        <v>209</v>
      </c>
      <c r="C143" s="383"/>
      <c r="D143" s="383"/>
      <c r="E143" s="383"/>
    </row>
    <row r="144" spans="2:9" ht="12.75">
      <c r="B144" s="383" t="s">
        <v>377</v>
      </c>
      <c r="C144" s="383"/>
      <c r="D144" s="383"/>
      <c r="E144" s="383"/>
      <c r="G144" s="388"/>
      <c r="H144" s="388"/>
      <c r="I144" s="388"/>
    </row>
    <row r="145" spans="1:6" ht="12.75">
      <c r="A145" s="380">
        <v>46</v>
      </c>
      <c r="B145" s="369" t="s">
        <v>205</v>
      </c>
      <c r="F145" s="384">
        <v>2106</v>
      </c>
    </row>
    <row r="146" spans="1:6" ht="12.75">
      <c r="A146" s="380">
        <v>47</v>
      </c>
      <c r="B146" s="369" t="s">
        <v>206</v>
      </c>
      <c r="F146" s="384">
        <v>3772</v>
      </c>
    </row>
    <row r="147" spans="1:9" ht="12.75">
      <c r="A147" s="380">
        <v>48</v>
      </c>
      <c r="B147" s="375" t="s">
        <v>160</v>
      </c>
      <c r="F147" s="369">
        <f>F145+F146</f>
        <v>5878</v>
      </c>
      <c r="G147" s="732" t="s">
        <v>314</v>
      </c>
      <c r="H147" s="733"/>
      <c r="I147" s="733"/>
    </row>
    <row r="148" spans="1:9" ht="12.75">
      <c r="A148" s="379" t="s">
        <v>378</v>
      </c>
      <c r="B148" s="369" t="s">
        <v>210</v>
      </c>
      <c r="F148" s="384">
        <v>3814</v>
      </c>
      <c r="G148" s="732" t="s">
        <v>379</v>
      </c>
      <c r="H148" s="733"/>
      <c r="I148" s="733"/>
    </row>
    <row r="149" spans="1:9" ht="12.75">
      <c r="A149" s="379" t="s">
        <v>380</v>
      </c>
      <c r="B149" s="369" t="s">
        <v>211</v>
      </c>
      <c r="F149" s="384">
        <v>164</v>
      </c>
      <c r="G149" s="732" t="s">
        <v>379</v>
      </c>
      <c r="H149" s="733"/>
      <c r="I149" s="733"/>
    </row>
    <row r="150" spans="1:7" ht="12.75">
      <c r="A150" s="380">
        <v>49</v>
      </c>
      <c r="B150" s="733" t="s">
        <v>317</v>
      </c>
      <c r="C150" s="733"/>
      <c r="D150" s="733"/>
      <c r="F150" s="384">
        <v>0</v>
      </c>
      <c r="G150" s="388" t="s">
        <v>318</v>
      </c>
    </row>
    <row r="152" spans="2:4" ht="12.75">
      <c r="B152" s="383" t="s">
        <v>381</v>
      </c>
      <c r="C152" s="383"/>
      <c r="D152" s="383"/>
    </row>
    <row r="153" spans="1:6" ht="12.75">
      <c r="A153" s="380">
        <v>50</v>
      </c>
      <c r="B153" s="369" t="s">
        <v>212</v>
      </c>
      <c r="F153" s="384">
        <v>307</v>
      </c>
    </row>
    <row r="154" spans="1:6" ht="12.75">
      <c r="A154" s="380">
        <v>51</v>
      </c>
      <c r="B154" s="369" t="s">
        <v>213</v>
      </c>
      <c r="F154" s="384">
        <v>7368</v>
      </c>
    </row>
    <row r="155" spans="1:6" ht="12.75">
      <c r="A155" s="380">
        <v>52</v>
      </c>
      <c r="B155" s="369" t="s">
        <v>319</v>
      </c>
      <c r="F155" s="384">
        <v>0</v>
      </c>
    </row>
    <row r="156" spans="1:6" ht="12.75">
      <c r="A156" s="380">
        <v>53</v>
      </c>
      <c r="B156" s="369" t="s">
        <v>214</v>
      </c>
      <c r="F156" s="384">
        <v>0</v>
      </c>
    </row>
    <row r="157" spans="2:4" ht="12.75">
      <c r="B157" s="733" t="s">
        <v>320</v>
      </c>
      <c r="C157" s="733"/>
      <c r="D157" s="733"/>
    </row>
    <row r="158" spans="1:6" ht="12.75">
      <c r="A158" s="380">
        <v>54</v>
      </c>
      <c r="B158" s="369" t="s">
        <v>214</v>
      </c>
      <c r="F158" s="384">
        <v>0</v>
      </c>
    </row>
    <row r="159" ht="12.75">
      <c r="B159" s="369" t="s">
        <v>215</v>
      </c>
    </row>
    <row r="161" ht="12.75">
      <c r="A161" s="375" t="s">
        <v>382</v>
      </c>
    </row>
    <row r="163" spans="1:6" ht="12.75">
      <c r="A163" s="379" t="s">
        <v>194</v>
      </c>
      <c r="C163" s="379" t="s">
        <v>189</v>
      </c>
      <c r="F163" s="379" t="s">
        <v>183</v>
      </c>
    </row>
    <row r="165" spans="1:6" ht="12.75">
      <c r="A165" s="380">
        <v>55</v>
      </c>
      <c r="B165" s="369" t="s">
        <v>61</v>
      </c>
      <c r="F165" s="369">
        <v>86</v>
      </c>
    </row>
    <row r="166" spans="1:6" ht="12.75">
      <c r="A166" s="380">
        <v>56</v>
      </c>
      <c r="B166" s="369" t="s">
        <v>216</v>
      </c>
      <c r="F166" s="369">
        <v>116</v>
      </c>
    </row>
    <row r="167" ht="12.75">
      <c r="B167" s="369" t="s">
        <v>217</v>
      </c>
    </row>
    <row r="168" spans="1:6" ht="12.75">
      <c r="A168" s="380">
        <v>57</v>
      </c>
      <c r="B168" s="369" t="s">
        <v>63</v>
      </c>
      <c r="F168" s="384">
        <v>29395</v>
      </c>
    </row>
    <row r="169" spans="1:6" ht="12.75">
      <c r="A169" s="380">
        <v>58</v>
      </c>
      <c r="B169" s="369" t="s">
        <v>64</v>
      </c>
      <c r="F169" s="384">
        <v>4064</v>
      </c>
    </row>
    <row r="171" ht="12.75">
      <c r="B171" s="390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jralph@csusb.edu"/>
  </hyperlinks>
  <printOptions gridLines="1" headings="1"/>
  <pageMargins left="0" right="0" top="1" bottom="1" header="0.5" footer="0.5"/>
  <pageSetup orientation="portrait" scale="85" r:id="rId2"/>
  <headerFooter alignWithMargins="0">
    <oddFooter>&amp;C&amp;F&amp;RPage &amp;P</oddFooter>
  </headerFooter>
  <rowBreaks count="1" manualBreakCount="1">
    <brk id="4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2" width="11.421875" style="397" customWidth="1"/>
    <col min="3" max="3" width="12.28125" style="397" customWidth="1"/>
    <col min="4" max="5" width="12.00390625" style="397" customWidth="1"/>
    <col min="6" max="6" width="6.8515625" style="401" bestFit="1" customWidth="1"/>
    <col min="7" max="7" width="10.7109375" style="434" bestFit="1" customWidth="1"/>
    <col min="8" max="8" width="11.421875" style="396" customWidth="1"/>
    <col min="9" max="16384" width="11.421875" style="397" customWidth="1"/>
  </cols>
  <sheetData>
    <row r="1" spans="1:7" ht="11.25">
      <c r="A1" s="391" t="s">
        <v>170</v>
      </c>
      <c r="B1" s="392"/>
      <c r="C1" s="392"/>
      <c r="D1" s="393"/>
      <c r="E1" s="393"/>
      <c r="F1" s="394"/>
      <c r="G1" s="395"/>
    </row>
    <row r="2" spans="1:7" ht="11.25">
      <c r="A2" s="398" t="s">
        <v>171</v>
      </c>
      <c r="B2" s="399"/>
      <c r="C2" s="399"/>
      <c r="D2" s="400"/>
      <c r="E2" s="400"/>
      <c r="G2" s="402"/>
    </row>
    <row r="3" spans="1:7" ht="11.25">
      <c r="A3" s="403" t="s">
        <v>344</v>
      </c>
      <c r="B3" s="399"/>
      <c r="C3" s="399" t="s">
        <v>345</v>
      </c>
      <c r="D3" s="400"/>
      <c r="E3" s="400"/>
      <c r="G3" s="402"/>
    </row>
    <row r="4" spans="1:7" ht="11.25">
      <c r="A4" s="404"/>
      <c r="B4" s="400"/>
      <c r="C4" s="400"/>
      <c r="D4" s="400"/>
      <c r="E4" s="400"/>
      <c r="G4" s="402"/>
    </row>
    <row r="5" spans="1:7" ht="11.25">
      <c r="A5" s="403" t="s">
        <v>172</v>
      </c>
      <c r="B5" s="405" t="s">
        <v>266</v>
      </c>
      <c r="C5" s="406"/>
      <c r="D5" s="406"/>
      <c r="E5" s="406"/>
      <c r="G5" s="402"/>
    </row>
    <row r="6" spans="1:7" ht="11.25">
      <c r="A6" s="404"/>
      <c r="B6" s="400"/>
      <c r="C6" s="400"/>
      <c r="D6" s="400"/>
      <c r="E6" s="400"/>
      <c r="G6" s="402"/>
    </row>
    <row r="7" spans="1:7" ht="11.25">
      <c r="A7" s="398" t="s">
        <v>173</v>
      </c>
      <c r="B7" s="400"/>
      <c r="C7" s="407" t="s">
        <v>267</v>
      </c>
      <c r="D7" s="406"/>
      <c r="E7" s="406"/>
      <c r="G7" s="402"/>
    </row>
    <row r="8" spans="1:7" ht="11.25">
      <c r="A8" s="404"/>
      <c r="B8" s="400"/>
      <c r="C8" s="400"/>
      <c r="D8" s="400"/>
      <c r="E8" s="400"/>
      <c r="G8" s="402"/>
    </row>
    <row r="9" spans="1:7" ht="11.25">
      <c r="A9" s="398" t="s">
        <v>175</v>
      </c>
      <c r="B9" s="400"/>
      <c r="C9" s="407" t="s">
        <v>422</v>
      </c>
      <c r="D9" s="406"/>
      <c r="E9" s="406"/>
      <c r="G9" s="402"/>
    </row>
    <row r="10" spans="1:7" ht="11.25">
      <c r="A10" s="404"/>
      <c r="B10" s="400"/>
      <c r="C10" s="400"/>
      <c r="D10" s="400"/>
      <c r="E10" s="400"/>
      <c r="G10" s="402"/>
    </row>
    <row r="11" spans="1:7" ht="11.25">
      <c r="A11" s="398" t="s">
        <v>177</v>
      </c>
      <c r="B11" s="407" t="s">
        <v>423</v>
      </c>
      <c r="C11" s="408"/>
      <c r="D11" s="400"/>
      <c r="E11" s="400"/>
      <c r="G11" s="402"/>
    </row>
    <row r="12" spans="1:7" ht="11.25">
      <c r="A12" s="404"/>
      <c r="B12" s="400"/>
      <c r="C12" s="400"/>
      <c r="D12" s="400"/>
      <c r="E12" s="400"/>
      <c r="G12" s="402"/>
    </row>
    <row r="13" spans="1:7" ht="11.25">
      <c r="A13" s="398" t="s">
        <v>178</v>
      </c>
      <c r="B13" s="407" t="s">
        <v>424</v>
      </c>
      <c r="C13" s="408"/>
      <c r="D13" s="400"/>
      <c r="E13" s="400"/>
      <c r="G13" s="402"/>
    </row>
    <row r="14" spans="1:7" ht="11.25">
      <c r="A14" s="404"/>
      <c r="B14" s="400"/>
      <c r="C14" s="400"/>
      <c r="D14" s="400"/>
      <c r="E14" s="400"/>
      <c r="G14" s="402"/>
    </row>
    <row r="15" spans="1:7" ht="11.25">
      <c r="A15" s="398" t="s">
        <v>179</v>
      </c>
      <c r="B15" s="400"/>
      <c r="C15" s="407" t="s">
        <v>268</v>
      </c>
      <c r="D15" s="408"/>
      <c r="E15" s="400"/>
      <c r="G15" s="402"/>
    </row>
    <row r="16" spans="1:7" ht="11.25">
      <c r="A16" s="404"/>
      <c r="B16" s="400"/>
      <c r="C16" s="400"/>
      <c r="D16" s="400"/>
      <c r="E16" s="400"/>
      <c r="G16" s="402"/>
    </row>
    <row r="17" spans="1:7" ht="11.25">
      <c r="A17" s="404"/>
      <c r="B17" s="400"/>
      <c r="C17" s="400"/>
      <c r="D17" s="400"/>
      <c r="E17" s="400"/>
      <c r="G17" s="402"/>
    </row>
    <row r="18" spans="1:7" ht="11.25">
      <c r="A18" s="398" t="s">
        <v>286</v>
      </c>
      <c r="B18" s="400"/>
      <c r="C18" s="400"/>
      <c r="D18" s="400"/>
      <c r="E18" s="400"/>
      <c r="G18" s="402"/>
    </row>
    <row r="19" spans="1:7" ht="11.25">
      <c r="A19" s="398" t="s">
        <v>287</v>
      </c>
      <c r="B19" s="400"/>
      <c r="C19" s="400"/>
      <c r="D19" s="400"/>
      <c r="E19" s="400"/>
      <c r="G19" s="402"/>
    </row>
    <row r="20" spans="1:7" ht="11.25">
      <c r="A20" s="409" t="s">
        <v>288</v>
      </c>
      <c r="B20" s="396"/>
      <c r="C20" s="396"/>
      <c r="D20" s="396"/>
      <c r="E20" s="396"/>
      <c r="F20" s="410"/>
      <c r="G20" s="411"/>
    </row>
    <row r="21" spans="1:7" ht="11.25">
      <c r="A21" s="409" t="s">
        <v>346</v>
      </c>
      <c r="B21" s="396"/>
      <c r="C21" s="396"/>
      <c r="D21" s="396"/>
      <c r="E21" s="396"/>
      <c r="F21" s="410"/>
      <c r="G21" s="411"/>
    </row>
    <row r="22" spans="1:7" ht="11.25">
      <c r="A22" s="404"/>
      <c r="B22" s="400"/>
      <c r="C22" s="400"/>
      <c r="D22" s="400"/>
      <c r="E22" s="400"/>
      <c r="G22" s="402"/>
    </row>
    <row r="23" spans="1:7" ht="11.25">
      <c r="A23" s="398" t="s">
        <v>347</v>
      </c>
      <c r="B23" s="400"/>
      <c r="C23" s="400"/>
      <c r="D23" s="400"/>
      <c r="E23" s="400"/>
      <c r="F23" s="735"/>
      <c r="G23" s="736"/>
    </row>
    <row r="24" spans="1:7" ht="11.25">
      <c r="A24" s="398"/>
      <c r="B24" s="400"/>
      <c r="C24" s="400"/>
      <c r="D24" s="400"/>
      <c r="E24" s="400"/>
      <c r="G24" s="402"/>
    </row>
    <row r="25" spans="1:7" ht="11.25">
      <c r="A25" s="414" t="s">
        <v>181</v>
      </c>
      <c r="B25" s="400"/>
      <c r="C25" s="415" t="s">
        <v>182</v>
      </c>
      <c r="D25" s="400"/>
      <c r="E25" s="400"/>
      <c r="G25" s="413" t="s">
        <v>183</v>
      </c>
    </row>
    <row r="26" spans="1:7" ht="11.25">
      <c r="A26" s="404"/>
      <c r="B26" s="400"/>
      <c r="C26" s="400"/>
      <c r="D26" s="400"/>
      <c r="E26" s="400"/>
      <c r="G26" s="402"/>
    </row>
    <row r="27" spans="1:7" ht="11.25">
      <c r="A27" s="416">
        <v>1</v>
      </c>
      <c r="B27" s="400" t="s">
        <v>184</v>
      </c>
      <c r="C27" s="400"/>
      <c r="D27" s="400"/>
      <c r="E27" s="400"/>
      <c r="G27" s="413">
        <v>1</v>
      </c>
    </row>
    <row r="28" spans="1:7" ht="11.25">
      <c r="A28" s="416"/>
      <c r="B28" s="400"/>
      <c r="C28" s="400"/>
      <c r="D28" s="400"/>
      <c r="E28" s="400"/>
      <c r="G28" s="402"/>
    </row>
    <row r="29" spans="1:7" ht="11.25">
      <c r="A29" s="404"/>
      <c r="B29" s="400"/>
      <c r="C29" s="400"/>
      <c r="D29" s="400"/>
      <c r="E29" s="400"/>
      <c r="G29" s="402"/>
    </row>
    <row r="30" spans="1:7" ht="11.25">
      <c r="A30" s="403" t="s">
        <v>349</v>
      </c>
      <c r="B30" s="400"/>
      <c r="C30" s="400"/>
      <c r="D30" s="400"/>
      <c r="E30" s="400"/>
      <c r="G30" s="402"/>
    </row>
    <row r="31" spans="1:7" ht="11.25">
      <c r="A31" s="404"/>
      <c r="B31" s="400"/>
      <c r="C31" s="400"/>
      <c r="D31" s="400"/>
      <c r="E31" s="400"/>
      <c r="G31" s="402"/>
    </row>
    <row r="32" spans="1:7" ht="11.25">
      <c r="A32" s="414" t="s">
        <v>181</v>
      </c>
      <c r="B32" s="400"/>
      <c r="C32" s="415" t="s">
        <v>185</v>
      </c>
      <c r="D32" s="400"/>
      <c r="E32" s="400"/>
      <c r="F32" s="410"/>
      <c r="G32" s="411"/>
    </row>
    <row r="33" spans="1:7" ht="11.25">
      <c r="A33" s="414"/>
      <c r="B33" s="400"/>
      <c r="C33" s="415"/>
      <c r="D33" s="400"/>
      <c r="E33" s="400"/>
      <c r="G33" s="413"/>
    </row>
    <row r="34" spans="1:7" ht="11.25">
      <c r="A34" s="416">
        <v>2</v>
      </c>
      <c r="B34" s="400" t="s">
        <v>187</v>
      </c>
      <c r="C34" s="400"/>
      <c r="D34" s="400"/>
      <c r="E34" s="400"/>
      <c r="G34" s="402">
        <v>49.27</v>
      </c>
    </row>
    <row r="35" spans="1:7" ht="11.25">
      <c r="A35" s="414" t="s">
        <v>68</v>
      </c>
      <c r="B35" s="400" t="s">
        <v>11</v>
      </c>
      <c r="C35" s="400"/>
      <c r="D35" s="400"/>
      <c r="E35" s="400"/>
      <c r="G35" s="402">
        <v>34.27</v>
      </c>
    </row>
    <row r="36" spans="1:7" ht="11.25">
      <c r="A36" s="414" t="s">
        <v>69</v>
      </c>
      <c r="B36" s="400" t="s">
        <v>12</v>
      </c>
      <c r="C36" s="400"/>
      <c r="D36" s="400"/>
      <c r="E36" s="400"/>
      <c r="G36" s="402">
        <v>15</v>
      </c>
    </row>
    <row r="37" spans="1:7" ht="11.25">
      <c r="A37" s="416">
        <v>3</v>
      </c>
      <c r="B37" s="400" t="s">
        <v>13</v>
      </c>
      <c r="C37" s="400"/>
      <c r="D37" s="400"/>
      <c r="E37" s="400"/>
      <c r="G37" s="402">
        <v>57.63</v>
      </c>
    </row>
    <row r="38" spans="1:7" ht="11.25">
      <c r="A38" s="414" t="s">
        <v>71</v>
      </c>
      <c r="B38" s="400" t="s">
        <v>14</v>
      </c>
      <c r="C38" s="400"/>
      <c r="D38" s="400"/>
      <c r="E38" s="400"/>
      <c r="G38" s="411">
        <v>43.73</v>
      </c>
    </row>
    <row r="39" spans="1:7" ht="11.25">
      <c r="A39" s="416">
        <v>4</v>
      </c>
      <c r="B39" s="396" t="s">
        <v>290</v>
      </c>
      <c r="C39" s="396"/>
      <c r="D39" s="396"/>
      <c r="E39" s="396"/>
      <c r="F39" s="410"/>
      <c r="G39" s="402">
        <v>0</v>
      </c>
    </row>
    <row r="40" spans="1:7" ht="11.25">
      <c r="A40" s="416">
        <v>5</v>
      </c>
      <c r="B40" s="400" t="s">
        <v>15</v>
      </c>
      <c r="C40" s="400"/>
      <c r="D40" s="400"/>
      <c r="E40" s="400"/>
      <c r="G40" s="417">
        <v>55.08</v>
      </c>
    </row>
    <row r="41" spans="1:7" ht="11.25">
      <c r="A41" s="416">
        <v>6</v>
      </c>
      <c r="B41" s="399" t="s">
        <v>425</v>
      </c>
      <c r="C41" s="400"/>
      <c r="D41" s="400"/>
      <c r="E41" s="400"/>
      <c r="G41" s="402">
        <f>G34+G37+G39+G40</f>
        <v>161.98000000000002</v>
      </c>
    </row>
    <row r="42" spans="1:7" ht="11.25">
      <c r="A42" s="404"/>
      <c r="B42" s="400"/>
      <c r="C42" s="400"/>
      <c r="D42" s="400"/>
      <c r="E42" s="400"/>
      <c r="G42" s="402"/>
    </row>
    <row r="43" spans="1:7" ht="11.25">
      <c r="A43" s="404"/>
      <c r="B43" s="400"/>
      <c r="C43" s="400"/>
      <c r="D43" s="400"/>
      <c r="E43" s="400"/>
      <c r="G43" s="402"/>
    </row>
    <row r="44" spans="1:7" ht="11.25">
      <c r="A44" s="398" t="s">
        <v>350</v>
      </c>
      <c r="B44" s="400"/>
      <c r="C44" s="400"/>
      <c r="D44" s="400"/>
      <c r="E44" s="400"/>
      <c r="G44" s="402"/>
    </row>
    <row r="45" spans="1:7" ht="11.25">
      <c r="A45" s="404"/>
      <c r="B45" s="400"/>
      <c r="C45" s="400"/>
      <c r="D45" s="400"/>
      <c r="E45" s="400"/>
      <c r="G45" s="402"/>
    </row>
    <row r="46" spans="1:7" ht="11.25">
      <c r="A46" s="414" t="s">
        <v>181</v>
      </c>
      <c r="B46" s="400"/>
      <c r="C46" s="415" t="s">
        <v>189</v>
      </c>
      <c r="D46" s="400"/>
      <c r="E46" s="400"/>
      <c r="G46" s="413" t="s">
        <v>190</v>
      </c>
    </row>
    <row r="47" spans="1:7" ht="11.25">
      <c r="A47" s="414"/>
      <c r="B47" s="400"/>
      <c r="C47" s="400"/>
      <c r="D47" s="415"/>
      <c r="E47" s="415"/>
      <c r="G47" s="402"/>
    </row>
    <row r="48" spans="1:7" ht="11.25">
      <c r="A48" s="404"/>
      <c r="B48" s="399" t="s">
        <v>351</v>
      </c>
      <c r="C48" s="400"/>
      <c r="D48" s="400"/>
      <c r="E48" s="400"/>
      <c r="G48" s="402"/>
    </row>
    <row r="49" spans="1:7" ht="11.25">
      <c r="A49" s="416">
        <v>7</v>
      </c>
      <c r="B49" s="400" t="s">
        <v>16</v>
      </c>
      <c r="C49" s="400"/>
      <c r="D49" s="400"/>
      <c r="E49" s="400"/>
      <c r="G49" s="418">
        <v>3373027</v>
      </c>
    </row>
    <row r="50" spans="1:7" ht="11.25">
      <c r="A50" s="414" t="s">
        <v>75</v>
      </c>
      <c r="B50" s="400" t="s">
        <v>17</v>
      </c>
      <c r="C50" s="400"/>
      <c r="D50" s="400"/>
      <c r="E50" s="400"/>
      <c r="G50" s="418">
        <v>2146326</v>
      </c>
    </row>
    <row r="51" spans="1:7" ht="11.25">
      <c r="A51" s="416">
        <v>8</v>
      </c>
      <c r="B51" s="400" t="s">
        <v>18</v>
      </c>
      <c r="C51" s="400"/>
      <c r="D51" s="400"/>
      <c r="E51" s="400"/>
      <c r="G51" s="418">
        <v>2997422</v>
      </c>
    </row>
    <row r="52" spans="1:7" ht="11.25">
      <c r="A52" s="416">
        <v>9</v>
      </c>
      <c r="B52" s="400" t="s">
        <v>19</v>
      </c>
      <c r="C52" s="400"/>
      <c r="D52" s="400"/>
      <c r="E52" s="400"/>
      <c r="G52" s="418">
        <v>855337</v>
      </c>
    </row>
    <row r="53" spans="1:7" ht="11.25">
      <c r="A53" s="404"/>
      <c r="B53" s="400"/>
      <c r="C53" s="400"/>
      <c r="D53" s="400"/>
      <c r="E53" s="400"/>
      <c r="G53" s="419"/>
    </row>
    <row r="54" spans="1:7" ht="11.25">
      <c r="A54" s="404"/>
      <c r="B54" s="399" t="s">
        <v>352</v>
      </c>
      <c r="C54" s="400"/>
      <c r="D54" s="400"/>
      <c r="E54" s="400"/>
      <c r="G54" s="418"/>
    </row>
    <row r="55" spans="1:7" ht="11.25">
      <c r="A55" s="416">
        <v>10</v>
      </c>
      <c r="B55" s="400" t="s">
        <v>291</v>
      </c>
      <c r="C55" s="400"/>
      <c r="D55" s="400"/>
      <c r="E55" s="400"/>
      <c r="G55" s="420">
        <v>809097</v>
      </c>
    </row>
    <row r="56" spans="1:7" ht="11.25">
      <c r="A56" s="414" t="s">
        <v>81</v>
      </c>
      <c r="B56" s="400" t="s">
        <v>293</v>
      </c>
      <c r="C56" s="400"/>
      <c r="D56" s="400"/>
      <c r="E56" s="400"/>
      <c r="G56" s="419">
        <v>808810</v>
      </c>
    </row>
    <row r="57" spans="1:7" ht="11.25">
      <c r="A57" s="414" t="s">
        <v>295</v>
      </c>
      <c r="B57" s="396" t="s">
        <v>296</v>
      </c>
      <c r="C57" s="396"/>
      <c r="D57" s="396"/>
      <c r="E57" s="396"/>
      <c r="F57" s="410"/>
      <c r="G57" s="419">
        <v>0</v>
      </c>
    </row>
    <row r="58" spans="1:7" ht="11.25">
      <c r="A58" s="416">
        <v>11</v>
      </c>
      <c r="B58" s="400" t="s">
        <v>297</v>
      </c>
      <c r="C58" s="400"/>
      <c r="D58" s="400"/>
      <c r="E58" s="400"/>
      <c r="G58" s="419">
        <v>1172931</v>
      </c>
    </row>
    <row r="59" spans="1:7" ht="11.25">
      <c r="A59" s="414" t="s">
        <v>83</v>
      </c>
      <c r="B59" s="400" t="s">
        <v>298</v>
      </c>
      <c r="C59" s="400"/>
      <c r="D59" s="400"/>
      <c r="E59" s="400"/>
      <c r="G59" s="419">
        <v>883315</v>
      </c>
    </row>
    <row r="60" spans="1:7" ht="11.25">
      <c r="A60" s="414" t="s">
        <v>84</v>
      </c>
      <c r="B60" s="400" t="s">
        <v>22</v>
      </c>
      <c r="C60" s="400"/>
      <c r="D60" s="400"/>
      <c r="E60" s="400"/>
      <c r="G60" s="419">
        <v>289616</v>
      </c>
    </row>
    <row r="61" spans="1:7" ht="11.25">
      <c r="A61" s="416">
        <v>12</v>
      </c>
      <c r="B61" s="400" t="s">
        <v>299</v>
      </c>
      <c r="C61" s="400"/>
      <c r="D61" s="400"/>
      <c r="E61" s="400"/>
      <c r="G61" s="418">
        <v>181379</v>
      </c>
    </row>
    <row r="62" spans="1:7" ht="11.25">
      <c r="A62" s="416">
        <v>13</v>
      </c>
      <c r="B62" s="400" t="s">
        <v>300</v>
      </c>
      <c r="C62" s="400"/>
      <c r="D62" s="400"/>
      <c r="E62" s="400"/>
      <c r="G62" s="418">
        <v>41935</v>
      </c>
    </row>
    <row r="63" spans="1:7" ht="11.25">
      <c r="A63" s="416">
        <v>14</v>
      </c>
      <c r="B63" s="400" t="s">
        <v>301</v>
      </c>
      <c r="C63" s="400"/>
      <c r="D63" s="400"/>
      <c r="E63" s="400"/>
      <c r="G63" s="418">
        <v>693208</v>
      </c>
    </row>
    <row r="64" spans="1:8" ht="11.25">
      <c r="A64" s="414" t="s">
        <v>88</v>
      </c>
      <c r="B64" s="400" t="s">
        <v>302</v>
      </c>
      <c r="C64" s="400"/>
      <c r="D64" s="400"/>
      <c r="E64" s="400"/>
      <c r="G64" s="421">
        <v>660549</v>
      </c>
      <c r="H64" s="396" t="s">
        <v>303</v>
      </c>
    </row>
    <row r="65" spans="1:7" ht="11.25">
      <c r="A65" s="416">
        <v>15</v>
      </c>
      <c r="B65" s="400" t="s">
        <v>191</v>
      </c>
      <c r="C65" s="400"/>
      <c r="D65" s="400"/>
      <c r="E65" s="400"/>
      <c r="G65" s="418">
        <v>71075</v>
      </c>
    </row>
    <row r="66" spans="1:7" ht="11.25">
      <c r="A66" s="416">
        <v>16</v>
      </c>
      <c r="B66" s="400" t="s">
        <v>23</v>
      </c>
      <c r="C66" s="400"/>
      <c r="D66" s="400"/>
      <c r="E66" s="400"/>
      <c r="G66" s="418">
        <v>1008</v>
      </c>
    </row>
    <row r="67" spans="1:7" ht="11.25">
      <c r="A67" s="404"/>
      <c r="B67" s="400"/>
      <c r="C67" s="400"/>
      <c r="D67" s="400"/>
      <c r="E67" s="400"/>
      <c r="G67" s="418"/>
    </row>
    <row r="68" spans="1:7" ht="11.25">
      <c r="A68" s="416">
        <v>17</v>
      </c>
      <c r="B68" s="400" t="s">
        <v>24</v>
      </c>
      <c r="C68" s="400"/>
      <c r="D68" s="400"/>
      <c r="E68" s="400"/>
      <c r="G68" s="418">
        <f>20934.49+69000</f>
        <v>89934.49</v>
      </c>
    </row>
    <row r="69" spans="1:7" ht="11.25">
      <c r="A69" s="416">
        <v>18</v>
      </c>
      <c r="B69" s="400" t="s">
        <v>25</v>
      </c>
      <c r="C69" s="400"/>
      <c r="D69" s="400"/>
      <c r="E69" s="400"/>
      <c r="G69" s="418">
        <v>214017</v>
      </c>
    </row>
    <row r="70" spans="1:7" ht="11.25">
      <c r="A70" s="416">
        <v>19</v>
      </c>
      <c r="B70" s="400" t="s">
        <v>26</v>
      </c>
      <c r="C70" s="400"/>
      <c r="D70" s="400"/>
      <c r="E70" s="400"/>
      <c r="G70" s="418">
        <v>566441</v>
      </c>
    </row>
    <row r="71" spans="1:7" ht="11.25">
      <c r="A71" s="416">
        <v>20</v>
      </c>
      <c r="B71" s="400" t="s">
        <v>192</v>
      </c>
      <c r="C71" s="400"/>
      <c r="D71" s="400"/>
      <c r="E71" s="400"/>
      <c r="G71" s="418">
        <v>120756</v>
      </c>
    </row>
    <row r="72" spans="1:7" ht="11.25">
      <c r="A72" s="416">
        <v>21</v>
      </c>
      <c r="B72" s="400" t="s">
        <v>28</v>
      </c>
      <c r="C72" s="400"/>
      <c r="D72" s="400"/>
      <c r="E72" s="400"/>
      <c r="G72" s="418">
        <v>367069</v>
      </c>
    </row>
    <row r="73" spans="1:7" ht="11.25">
      <c r="A73" s="416">
        <v>22</v>
      </c>
      <c r="B73" s="399" t="s">
        <v>426</v>
      </c>
      <c r="C73" s="400"/>
      <c r="D73" s="400"/>
      <c r="E73" s="400"/>
      <c r="G73" s="418">
        <f>SUM(G49,G51,G52,G55,G58,G61:G63,G65,G66,G68:G72)</f>
        <v>11554636.49</v>
      </c>
    </row>
    <row r="74" spans="1:7" ht="11.25">
      <c r="A74" s="414" t="s">
        <v>99</v>
      </c>
      <c r="B74" s="400" t="s">
        <v>29</v>
      </c>
      <c r="C74" s="400"/>
      <c r="D74" s="400"/>
      <c r="E74" s="400"/>
      <c r="G74" s="418">
        <f>1384276.82+18860.01</f>
        <v>1403136.83</v>
      </c>
    </row>
    <row r="75" spans="1:7" ht="11.25">
      <c r="A75" s="416">
        <v>23</v>
      </c>
      <c r="B75" s="399" t="s">
        <v>427</v>
      </c>
      <c r="C75" s="400"/>
      <c r="D75" s="400"/>
      <c r="E75" s="400"/>
      <c r="G75" s="418">
        <f>G73+G74</f>
        <v>12957773.32</v>
      </c>
    </row>
    <row r="76" spans="1:7" ht="11.25">
      <c r="A76" s="414"/>
      <c r="B76" s="400"/>
      <c r="C76" s="400"/>
      <c r="D76" s="400"/>
      <c r="E76" s="400"/>
      <c r="G76" s="402"/>
    </row>
    <row r="77" spans="1:7" ht="11.25">
      <c r="A77" s="414"/>
      <c r="B77" s="400"/>
      <c r="C77" s="400"/>
      <c r="D77" s="400"/>
      <c r="E77" s="400"/>
      <c r="G77" s="402"/>
    </row>
    <row r="78" spans="1:7" ht="11.25">
      <c r="A78" s="403" t="s">
        <v>357</v>
      </c>
      <c r="B78" s="400"/>
      <c r="C78" s="400"/>
      <c r="D78" s="400"/>
      <c r="E78" s="400"/>
      <c r="G78" s="402"/>
    </row>
    <row r="79" spans="1:7" ht="11.25">
      <c r="A79" s="404"/>
      <c r="B79" s="400"/>
      <c r="C79" s="400"/>
      <c r="D79" s="400"/>
      <c r="E79" s="400"/>
      <c r="G79" s="402"/>
    </row>
    <row r="80" spans="1:7" ht="11.25">
      <c r="A80" s="414" t="s">
        <v>194</v>
      </c>
      <c r="B80" s="400"/>
      <c r="C80" s="422" t="s">
        <v>189</v>
      </c>
      <c r="D80" s="400"/>
      <c r="E80" s="400"/>
      <c r="F80" s="412" t="s">
        <v>6</v>
      </c>
      <c r="G80" s="413" t="s">
        <v>195</v>
      </c>
    </row>
    <row r="81" spans="1:7" ht="11.25">
      <c r="A81" s="404"/>
      <c r="B81" s="400"/>
      <c r="C81" s="400"/>
      <c r="D81" s="400"/>
      <c r="E81" s="400"/>
      <c r="G81" s="402"/>
    </row>
    <row r="82" spans="1:7" ht="11.25">
      <c r="A82" s="404"/>
      <c r="B82" s="399" t="s">
        <v>196</v>
      </c>
      <c r="C82" s="399"/>
      <c r="D82" s="399"/>
      <c r="E82" s="399"/>
      <c r="G82" s="402"/>
    </row>
    <row r="83" spans="1:7" ht="11.25">
      <c r="A83" s="404"/>
      <c r="B83" s="399" t="s">
        <v>197</v>
      </c>
      <c r="C83" s="399"/>
      <c r="D83" s="399"/>
      <c r="E83" s="399"/>
      <c r="G83" s="402"/>
    </row>
    <row r="84" spans="1:7" ht="11.25">
      <c r="A84" s="404"/>
      <c r="B84" s="399" t="s">
        <v>198</v>
      </c>
      <c r="C84" s="399"/>
      <c r="D84" s="399"/>
      <c r="E84" s="399"/>
      <c r="G84" s="402"/>
    </row>
    <row r="85" spans="1:7" ht="11.25">
      <c r="A85" s="404"/>
      <c r="B85" s="399" t="s">
        <v>358</v>
      </c>
      <c r="C85" s="399"/>
      <c r="D85" s="399"/>
      <c r="E85" s="399"/>
      <c r="G85" s="402"/>
    </row>
    <row r="86" spans="1:7" ht="11.25">
      <c r="A86" s="416">
        <v>24</v>
      </c>
      <c r="B86" s="400" t="s">
        <v>304</v>
      </c>
      <c r="C86" s="400"/>
      <c r="D86" s="400"/>
      <c r="E86" s="400"/>
      <c r="F86" s="423">
        <f>SUM(F87,F90,F91,F92)</f>
        <v>30314</v>
      </c>
      <c r="G86" s="424">
        <f>SUM(G87,G90,G91,G92)</f>
        <v>1428026</v>
      </c>
    </row>
    <row r="87" spans="1:8" s="430" customFormat="1" ht="11.25">
      <c r="A87" s="425" t="s">
        <v>102</v>
      </c>
      <c r="B87" s="426" t="s">
        <v>305</v>
      </c>
      <c r="C87" s="426"/>
      <c r="D87" s="426"/>
      <c r="E87" s="426"/>
      <c r="F87" s="427">
        <f>F88+F89</f>
        <v>25260</v>
      </c>
      <c r="G87" s="428">
        <f>1043017+F87+43802+8340</f>
        <v>1120419</v>
      </c>
      <c r="H87" s="429"/>
    </row>
    <row r="88" spans="1:8" ht="11.25">
      <c r="A88" s="414" t="s">
        <v>104</v>
      </c>
      <c r="B88" s="400" t="s">
        <v>31</v>
      </c>
      <c r="C88" s="400"/>
      <c r="D88" s="400"/>
      <c r="E88" s="400"/>
      <c r="F88" s="423">
        <f>20081+2244+466</f>
        <v>22791</v>
      </c>
      <c r="G88" s="431" t="s">
        <v>199</v>
      </c>
      <c r="H88" s="429" t="s">
        <v>306</v>
      </c>
    </row>
    <row r="89" spans="1:8" ht="11.25">
      <c r="A89" s="414" t="s">
        <v>105</v>
      </c>
      <c r="B89" s="400" t="s">
        <v>32</v>
      </c>
      <c r="C89" s="400"/>
      <c r="D89" s="400"/>
      <c r="E89" s="400"/>
      <c r="F89" s="423">
        <f>2345+85+39</f>
        <v>2469</v>
      </c>
      <c r="G89" s="431" t="s">
        <v>199</v>
      </c>
      <c r="H89" s="429" t="s">
        <v>306</v>
      </c>
    </row>
    <row r="90" spans="1:8" ht="11.25">
      <c r="A90" s="414" t="s">
        <v>106</v>
      </c>
      <c r="B90" s="400" t="s">
        <v>33</v>
      </c>
      <c r="C90" s="400"/>
      <c r="D90" s="400"/>
      <c r="E90" s="400"/>
      <c r="F90" s="427">
        <v>4627</v>
      </c>
      <c r="G90" s="428">
        <f>280960+F90+100</f>
        <v>285687</v>
      </c>
      <c r="H90" s="429"/>
    </row>
    <row r="91" spans="1:8" ht="11.25">
      <c r="A91" s="414" t="s">
        <v>107</v>
      </c>
      <c r="B91" s="400" t="s">
        <v>307</v>
      </c>
      <c r="C91" s="400"/>
      <c r="D91" s="400"/>
      <c r="E91" s="400"/>
      <c r="F91" s="427">
        <f>343+84</f>
        <v>427</v>
      </c>
      <c r="G91" s="428">
        <f>18758+F91+2735</f>
        <v>21920</v>
      </c>
      <c r="H91" s="429"/>
    </row>
    <row r="92" spans="1:8" ht="11.25">
      <c r="A92" s="414" t="s">
        <v>108</v>
      </c>
      <c r="B92" s="400" t="s">
        <v>308</v>
      </c>
      <c r="C92" s="400"/>
      <c r="D92" s="400"/>
      <c r="E92" s="400"/>
      <c r="F92" s="427">
        <v>0</v>
      </c>
      <c r="G92" s="428">
        <v>0</v>
      </c>
      <c r="H92" s="429"/>
    </row>
    <row r="93" spans="1:8" ht="11.25">
      <c r="A93" s="414" t="s">
        <v>109</v>
      </c>
      <c r="B93" s="400" t="s">
        <v>309</v>
      </c>
      <c r="C93" s="400"/>
      <c r="D93" s="400"/>
      <c r="E93" s="400"/>
      <c r="F93" s="423">
        <f>650+80</f>
        <v>730</v>
      </c>
      <c r="G93" s="432" t="s">
        <v>199</v>
      </c>
      <c r="H93" s="429"/>
    </row>
    <row r="94" spans="1:8" ht="11.25">
      <c r="A94" s="416">
        <v>25</v>
      </c>
      <c r="B94" s="396" t="s">
        <v>310</v>
      </c>
      <c r="C94" s="396"/>
      <c r="D94" s="396"/>
      <c r="E94" s="396"/>
      <c r="F94" s="423">
        <f>25968+3570</f>
        <v>29538</v>
      </c>
      <c r="G94" s="424">
        <f>923266+F94</f>
        <v>952804</v>
      </c>
      <c r="H94" s="429"/>
    </row>
    <row r="95" spans="1:8" ht="11.25">
      <c r="A95" s="414" t="s">
        <v>103</v>
      </c>
      <c r="B95" s="396" t="s">
        <v>311</v>
      </c>
      <c r="C95" s="396"/>
      <c r="D95" s="396"/>
      <c r="E95" s="396"/>
      <c r="F95" s="427">
        <f>2100+1936</f>
        <v>4036</v>
      </c>
      <c r="G95" s="428">
        <f>2979+F95</f>
        <v>7015</v>
      </c>
      <c r="H95" s="429" t="s">
        <v>359</v>
      </c>
    </row>
    <row r="96" spans="1:8" s="430" customFormat="1" ht="11.25">
      <c r="A96" s="433">
        <v>26</v>
      </c>
      <c r="B96" s="426" t="s">
        <v>360</v>
      </c>
      <c r="C96" s="426"/>
      <c r="D96" s="426"/>
      <c r="E96" s="426"/>
      <c r="F96" s="427">
        <v>8344</v>
      </c>
      <c r="G96" s="428">
        <f>644028+F96</f>
        <v>652372</v>
      </c>
      <c r="H96" s="429"/>
    </row>
    <row r="97" spans="1:5" ht="11.25">
      <c r="A97" s="404"/>
      <c r="B97" s="400" t="s">
        <v>361</v>
      </c>
      <c r="C97" s="400"/>
      <c r="D97" s="400"/>
      <c r="E97" s="400"/>
    </row>
    <row r="98" spans="1:7" ht="11.25">
      <c r="A98" s="404"/>
      <c r="B98" s="400"/>
      <c r="C98" s="400"/>
      <c r="D98" s="400"/>
      <c r="E98" s="400"/>
      <c r="F98" s="423"/>
      <c r="G98" s="424"/>
    </row>
    <row r="99" spans="1:7" ht="11.25">
      <c r="A99" s="404"/>
      <c r="B99" s="399" t="s">
        <v>200</v>
      </c>
      <c r="C99" s="399"/>
      <c r="D99" s="399"/>
      <c r="E99" s="399"/>
      <c r="F99" s="423"/>
      <c r="G99" s="424"/>
    </row>
    <row r="100" spans="1:7" ht="11.25">
      <c r="A100" s="404"/>
      <c r="B100" s="399" t="s">
        <v>362</v>
      </c>
      <c r="C100" s="399"/>
      <c r="D100" s="399"/>
      <c r="E100" s="399"/>
      <c r="F100" s="423"/>
      <c r="G100" s="424"/>
    </row>
    <row r="101" spans="1:8" s="430" customFormat="1" ht="11.25">
      <c r="A101" s="433">
        <v>27</v>
      </c>
      <c r="B101" s="426" t="s">
        <v>428</v>
      </c>
      <c r="C101" s="426"/>
      <c r="D101" s="426"/>
      <c r="E101" s="426"/>
      <c r="F101" s="427">
        <f>14+170</f>
        <v>184</v>
      </c>
      <c r="G101" s="428">
        <f>8245+F101+287</f>
        <v>8716</v>
      </c>
      <c r="H101" s="429" t="s">
        <v>363</v>
      </c>
    </row>
    <row r="102" spans="1:8" ht="11.25">
      <c r="A102" s="414" t="s">
        <v>364</v>
      </c>
      <c r="B102" s="399" t="s">
        <v>429</v>
      </c>
      <c r="C102" s="400"/>
      <c r="D102" s="400"/>
      <c r="E102" s="400"/>
      <c r="F102" s="423">
        <v>10</v>
      </c>
      <c r="G102" s="424">
        <f>3233+226</f>
        <v>3459</v>
      </c>
      <c r="H102" s="429"/>
    </row>
    <row r="103" spans="1:8" ht="11.25">
      <c r="A103" s="414" t="s">
        <v>365</v>
      </c>
      <c r="B103" s="399" t="s">
        <v>430</v>
      </c>
      <c r="C103" s="400"/>
      <c r="D103" s="400"/>
      <c r="E103" s="400"/>
      <c r="F103" s="423">
        <v>4</v>
      </c>
      <c r="G103" s="424">
        <f>1083+61</f>
        <v>1144</v>
      </c>
      <c r="H103" s="429"/>
    </row>
    <row r="104" spans="1:8" ht="11.25">
      <c r="A104" s="416">
        <v>28</v>
      </c>
      <c r="B104" s="400" t="s">
        <v>366</v>
      </c>
      <c r="C104" s="400"/>
      <c r="D104" s="400"/>
      <c r="E104" s="400"/>
      <c r="F104" s="427">
        <f>14+170</f>
        <v>184</v>
      </c>
      <c r="G104" s="428">
        <f>8138+F104</f>
        <v>8322</v>
      </c>
      <c r="H104" s="429" t="s">
        <v>312</v>
      </c>
    </row>
    <row r="105" spans="1:8" ht="11.25">
      <c r="A105" s="416">
        <v>29</v>
      </c>
      <c r="B105" s="400" t="s">
        <v>313</v>
      </c>
      <c r="C105" s="400"/>
      <c r="D105" s="400"/>
      <c r="E105" s="400"/>
      <c r="F105" s="435">
        <f>1283+1342</f>
        <v>2625</v>
      </c>
      <c r="G105" s="424">
        <f>4419+1342</f>
        <v>5761</v>
      </c>
      <c r="H105" s="429" t="s">
        <v>359</v>
      </c>
    </row>
    <row r="106" spans="1:7" ht="11.25">
      <c r="A106" s="416"/>
      <c r="B106" s="400"/>
      <c r="C106" s="400"/>
      <c r="D106" s="400"/>
      <c r="E106" s="400"/>
      <c r="F106" s="436"/>
      <c r="G106" s="424"/>
    </row>
    <row r="107" spans="1:8" s="430" customFormat="1" ht="11.25">
      <c r="A107" s="433">
        <v>30</v>
      </c>
      <c r="B107" s="429" t="s">
        <v>367</v>
      </c>
      <c r="C107" s="429"/>
      <c r="D107" s="426"/>
      <c r="E107" s="426"/>
      <c r="F107" s="427">
        <f>40999+12192</f>
        <v>53191</v>
      </c>
      <c r="G107" s="428">
        <f>4262120+F107</f>
        <v>4315311</v>
      </c>
      <c r="H107" s="429"/>
    </row>
    <row r="108" spans="1:7" ht="11.25">
      <c r="A108" s="416"/>
      <c r="B108" s="400"/>
      <c r="C108" s="400"/>
      <c r="D108" s="400"/>
      <c r="E108" s="400"/>
      <c r="F108" s="423"/>
      <c r="G108" s="424"/>
    </row>
    <row r="109" spans="1:7" ht="11.25">
      <c r="A109" s="416">
        <v>31</v>
      </c>
      <c r="B109" s="400" t="s">
        <v>35</v>
      </c>
      <c r="C109" s="400"/>
      <c r="D109" s="400"/>
      <c r="E109" s="400"/>
      <c r="F109" s="423">
        <v>153.5</v>
      </c>
      <c r="G109" s="424">
        <f>5703+F109</f>
        <v>5856.5</v>
      </c>
    </row>
    <row r="110" spans="1:7" ht="11.25">
      <c r="A110" s="404"/>
      <c r="B110" s="400"/>
      <c r="C110" s="400"/>
      <c r="D110" s="400"/>
      <c r="E110" s="400"/>
      <c r="F110" s="423"/>
      <c r="G110" s="424"/>
    </row>
    <row r="111" spans="1:8" s="430" customFormat="1" ht="11.25">
      <c r="A111" s="433">
        <v>32</v>
      </c>
      <c r="B111" s="426" t="s">
        <v>201</v>
      </c>
      <c r="C111" s="426"/>
      <c r="D111" s="426"/>
      <c r="E111" s="426"/>
      <c r="F111" s="427">
        <v>1678</v>
      </c>
      <c r="G111" s="428">
        <f>137198+F111+100</f>
        <v>138976</v>
      </c>
      <c r="H111" s="429"/>
    </row>
    <row r="112" spans="1:7" ht="11.25">
      <c r="A112" s="416"/>
      <c r="B112" s="400"/>
      <c r="C112" s="400"/>
      <c r="D112" s="400"/>
      <c r="E112" s="400"/>
      <c r="F112" s="423"/>
      <c r="G112" s="424"/>
    </row>
    <row r="113" spans="1:7" ht="11.25">
      <c r="A113" s="416">
        <v>33</v>
      </c>
      <c r="B113" s="400" t="s">
        <v>202</v>
      </c>
      <c r="C113" s="400"/>
      <c r="D113" s="400"/>
      <c r="E113" s="400"/>
      <c r="F113" s="427">
        <f>0+14</f>
        <v>14</v>
      </c>
      <c r="G113" s="424">
        <f>11537+F113</f>
        <v>11551</v>
      </c>
    </row>
    <row r="114" spans="1:7" ht="11.25">
      <c r="A114" s="416"/>
      <c r="B114" s="400"/>
      <c r="C114" s="400"/>
      <c r="D114" s="400"/>
      <c r="E114" s="400"/>
      <c r="F114" s="423"/>
      <c r="G114" s="424"/>
    </row>
    <row r="115" spans="1:7" ht="11.25">
      <c r="A115" s="416">
        <v>34</v>
      </c>
      <c r="B115" s="400" t="s">
        <v>368</v>
      </c>
      <c r="C115" s="400"/>
      <c r="D115" s="400"/>
      <c r="E115" s="400"/>
      <c r="F115" s="427">
        <f>600</f>
        <v>600</v>
      </c>
      <c r="G115" s="424">
        <f>10230+F115+75</f>
        <v>10905</v>
      </c>
    </row>
    <row r="116" spans="1:7" ht="11.25">
      <c r="A116" s="404"/>
      <c r="B116" s="400"/>
      <c r="C116" s="400"/>
      <c r="D116" s="400"/>
      <c r="E116" s="400"/>
      <c r="F116" s="423"/>
      <c r="G116" s="424"/>
    </row>
    <row r="117" spans="1:8" s="430" customFormat="1" ht="11.25">
      <c r="A117" s="433">
        <v>35</v>
      </c>
      <c r="B117" s="429" t="s">
        <v>369</v>
      </c>
      <c r="C117" s="429"/>
      <c r="D117" s="429"/>
      <c r="E117" s="429"/>
      <c r="F117" s="427">
        <f>940+1</f>
        <v>941</v>
      </c>
      <c r="G117" s="428">
        <f>2386+F117+297</f>
        <v>3624</v>
      </c>
      <c r="H117" s="429"/>
    </row>
    <row r="118" spans="1:7" ht="11.25">
      <c r="A118" s="416"/>
      <c r="B118" s="400"/>
      <c r="C118" s="400"/>
      <c r="D118" s="400"/>
      <c r="E118" s="400"/>
      <c r="F118" s="423"/>
      <c r="G118" s="424"/>
    </row>
    <row r="119" spans="1:8" s="430" customFormat="1" ht="11.25">
      <c r="A119" s="433">
        <v>36</v>
      </c>
      <c r="B119" s="426" t="s">
        <v>370</v>
      </c>
      <c r="C119" s="426"/>
      <c r="D119" s="426"/>
      <c r="E119" s="426"/>
      <c r="F119" s="427">
        <f>229+365</f>
        <v>594</v>
      </c>
      <c r="G119" s="428">
        <f>4969+F119</f>
        <v>5563</v>
      </c>
      <c r="H119" s="429"/>
    </row>
    <row r="120" spans="1:7" ht="11.25">
      <c r="A120" s="404"/>
      <c r="B120" s="400"/>
      <c r="C120" s="400"/>
      <c r="D120" s="400"/>
      <c r="E120" s="400"/>
      <c r="F120" s="423"/>
      <c r="G120" s="424"/>
    </row>
    <row r="121" spans="1:7" ht="11.25">
      <c r="A121" s="416">
        <v>37</v>
      </c>
      <c r="B121" s="400" t="s">
        <v>41</v>
      </c>
      <c r="C121" s="400"/>
      <c r="D121" s="400"/>
      <c r="E121" s="400"/>
      <c r="F121" s="423">
        <v>0</v>
      </c>
      <c r="G121" s="424">
        <v>11662</v>
      </c>
    </row>
    <row r="122" spans="1:7" ht="11.25">
      <c r="A122" s="404"/>
      <c r="B122" s="400"/>
      <c r="C122" s="400"/>
      <c r="D122" s="400"/>
      <c r="E122" s="400"/>
      <c r="F122" s="423"/>
      <c r="G122" s="424"/>
    </row>
    <row r="123" spans="1:7" ht="11.25">
      <c r="A123" s="404"/>
      <c r="B123" s="400"/>
      <c r="C123" s="400"/>
      <c r="D123" s="400"/>
      <c r="E123" s="400"/>
      <c r="F123" s="423"/>
      <c r="G123" s="424"/>
    </row>
    <row r="124" spans="1:7" ht="11.25">
      <c r="A124" s="398" t="s">
        <v>371</v>
      </c>
      <c r="B124" s="400"/>
      <c r="C124" s="400"/>
      <c r="D124" s="400"/>
      <c r="E124" s="400"/>
      <c r="F124" s="423"/>
      <c r="G124" s="424"/>
    </row>
    <row r="125" spans="1:7" ht="11.25">
      <c r="A125" s="398"/>
      <c r="B125" s="400"/>
      <c r="C125" s="400"/>
      <c r="D125" s="400"/>
      <c r="E125" s="400"/>
      <c r="F125" s="423"/>
      <c r="G125" s="424"/>
    </row>
    <row r="126" spans="1:7" ht="11.25">
      <c r="A126" s="398"/>
      <c r="B126" s="400"/>
      <c r="C126" s="400"/>
      <c r="D126" s="400"/>
      <c r="E126" s="400"/>
      <c r="F126" s="423"/>
      <c r="G126" s="432" t="s">
        <v>183</v>
      </c>
    </row>
    <row r="127" spans="1:7" ht="11.25">
      <c r="A127" s="404"/>
      <c r="B127" s="400"/>
      <c r="C127" s="400"/>
      <c r="D127" s="400"/>
      <c r="E127" s="400"/>
      <c r="F127" s="423"/>
      <c r="G127" s="424"/>
    </row>
    <row r="128" spans="1:7" ht="11.25">
      <c r="A128" s="404"/>
      <c r="B128" s="399" t="s">
        <v>372</v>
      </c>
      <c r="C128" s="400"/>
      <c r="D128" s="400"/>
      <c r="E128" s="400"/>
      <c r="F128" s="423"/>
      <c r="G128" s="424"/>
    </row>
    <row r="129" spans="1:7" ht="11.25">
      <c r="A129" s="416">
        <v>38</v>
      </c>
      <c r="B129" s="400" t="s">
        <v>45</v>
      </c>
      <c r="C129" s="400"/>
      <c r="D129" s="400"/>
      <c r="E129" s="400"/>
      <c r="F129" s="423"/>
      <c r="G129" s="424">
        <f>379796+8116</f>
        <v>387912</v>
      </c>
    </row>
    <row r="130" spans="1:7" ht="11.25">
      <c r="A130" s="416">
        <v>39</v>
      </c>
      <c r="B130" s="400" t="s">
        <v>46</v>
      </c>
      <c r="C130" s="400"/>
      <c r="D130" s="400"/>
      <c r="E130" s="400"/>
      <c r="F130" s="423"/>
      <c r="G130" s="424">
        <v>435235</v>
      </c>
    </row>
    <row r="131" spans="1:7" ht="11.25">
      <c r="A131" s="416">
        <v>40</v>
      </c>
      <c r="B131" s="400" t="s">
        <v>47</v>
      </c>
      <c r="C131" s="400"/>
      <c r="D131" s="400"/>
      <c r="E131" s="400"/>
      <c r="F131" s="423"/>
      <c r="G131" s="424">
        <v>480</v>
      </c>
    </row>
    <row r="132" spans="1:7" ht="11.25">
      <c r="A132" s="416">
        <v>41</v>
      </c>
      <c r="B132" s="400" t="s">
        <v>203</v>
      </c>
      <c r="C132" s="400"/>
      <c r="D132" s="400"/>
      <c r="E132" s="400"/>
      <c r="F132" s="423"/>
      <c r="G132" s="424">
        <v>30255</v>
      </c>
    </row>
    <row r="133" spans="1:7" ht="11.25">
      <c r="A133" s="404"/>
      <c r="B133" s="400"/>
      <c r="C133" s="400"/>
      <c r="D133" s="400"/>
      <c r="E133" s="400"/>
      <c r="F133" s="423"/>
      <c r="G133" s="424"/>
    </row>
    <row r="134" spans="1:7" ht="11.25">
      <c r="A134" s="404"/>
      <c r="B134" s="399" t="s">
        <v>204</v>
      </c>
      <c r="C134" s="399"/>
      <c r="D134" s="399"/>
      <c r="E134" s="399"/>
      <c r="F134" s="437"/>
      <c r="G134" s="424"/>
    </row>
    <row r="135" spans="1:7" ht="11.25">
      <c r="A135" s="404"/>
      <c r="B135" s="399" t="s">
        <v>373</v>
      </c>
      <c r="C135" s="399"/>
      <c r="D135" s="399"/>
      <c r="E135" s="399"/>
      <c r="F135" s="437"/>
      <c r="G135" s="424"/>
    </row>
    <row r="136" spans="1:7" ht="11.25">
      <c r="A136" s="416">
        <v>42</v>
      </c>
      <c r="B136" s="400" t="s">
        <v>205</v>
      </c>
      <c r="C136" s="400"/>
      <c r="D136" s="400"/>
      <c r="E136" s="400"/>
      <c r="F136" s="423"/>
      <c r="G136" s="424">
        <v>7906</v>
      </c>
    </row>
    <row r="137" spans="1:7" ht="11.25">
      <c r="A137" s="416">
        <v>43</v>
      </c>
      <c r="B137" s="400" t="s">
        <v>206</v>
      </c>
      <c r="C137" s="400"/>
      <c r="D137" s="400"/>
      <c r="E137" s="400"/>
      <c r="F137" s="423"/>
      <c r="G137" s="424">
        <v>10959</v>
      </c>
    </row>
    <row r="138" spans="1:8" ht="11.25">
      <c r="A138" s="416">
        <v>44</v>
      </c>
      <c r="B138" s="399" t="s">
        <v>160</v>
      </c>
      <c r="C138" s="400"/>
      <c r="D138" s="400"/>
      <c r="E138" s="400"/>
      <c r="F138" s="423"/>
      <c r="G138" s="424">
        <v>18865</v>
      </c>
      <c r="H138" s="429" t="s">
        <v>314</v>
      </c>
    </row>
    <row r="139" spans="1:8" ht="11.25">
      <c r="A139" s="414" t="s">
        <v>374</v>
      </c>
      <c r="B139" s="400" t="s">
        <v>207</v>
      </c>
      <c r="C139" s="400"/>
      <c r="D139" s="400"/>
      <c r="E139" s="400"/>
      <c r="F139" s="423"/>
      <c r="G139" s="424">
        <v>8715</v>
      </c>
      <c r="H139" s="429" t="s">
        <v>375</v>
      </c>
    </row>
    <row r="140" spans="1:8" ht="11.25">
      <c r="A140" s="414" t="s">
        <v>376</v>
      </c>
      <c r="B140" s="400" t="s">
        <v>208</v>
      </c>
      <c r="C140" s="400"/>
      <c r="D140" s="400"/>
      <c r="E140" s="400"/>
      <c r="F140" s="423"/>
      <c r="G140" s="424">
        <v>719</v>
      </c>
      <c r="H140" s="429" t="s">
        <v>375</v>
      </c>
    </row>
    <row r="141" spans="1:8" ht="11.25">
      <c r="A141" s="416">
        <v>45</v>
      </c>
      <c r="B141" s="396" t="s">
        <v>315</v>
      </c>
      <c r="C141" s="396"/>
      <c r="D141" s="396"/>
      <c r="E141" s="396"/>
      <c r="F141" s="438"/>
      <c r="G141" s="424">
        <v>8400</v>
      </c>
      <c r="H141" s="429" t="s">
        <v>316</v>
      </c>
    </row>
    <row r="142" spans="1:7" ht="11.25">
      <c r="A142" s="404"/>
      <c r="B142" s="400"/>
      <c r="C142" s="400"/>
      <c r="D142" s="400"/>
      <c r="E142" s="400"/>
      <c r="F142" s="423"/>
      <c r="G142" s="424"/>
    </row>
    <row r="143" spans="1:7" ht="11.25">
      <c r="A143" s="404"/>
      <c r="B143" s="399" t="s">
        <v>209</v>
      </c>
      <c r="C143" s="399"/>
      <c r="D143" s="399"/>
      <c r="E143" s="399"/>
      <c r="F143" s="437"/>
      <c r="G143" s="424"/>
    </row>
    <row r="144" spans="1:7" ht="11.25">
      <c r="A144" s="404"/>
      <c r="B144" s="399" t="s">
        <v>377</v>
      </c>
      <c r="C144" s="399"/>
      <c r="D144" s="399"/>
      <c r="E144" s="399"/>
      <c r="F144" s="437"/>
      <c r="G144" s="424"/>
    </row>
    <row r="145" spans="1:7" ht="11.25">
      <c r="A145" s="416">
        <v>46</v>
      </c>
      <c r="B145" s="400" t="s">
        <v>205</v>
      </c>
      <c r="C145" s="400"/>
      <c r="D145" s="400"/>
      <c r="E145" s="400"/>
      <c r="F145" s="423"/>
      <c r="G145" s="424">
        <v>2680</v>
      </c>
    </row>
    <row r="146" spans="1:7" ht="11.25">
      <c r="A146" s="416">
        <v>47</v>
      </c>
      <c r="B146" s="400" t="s">
        <v>206</v>
      </c>
      <c r="C146" s="400"/>
      <c r="D146" s="400"/>
      <c r="E146" s="400"/>
      <c r="F146" s="423"/>
      <c r="G146" s="424">
        <v>8632</v>
      </c>
    </row>
    <row r="147" spans="1:8" ht="11.25">
      <c r="A147" s="416">
        <v>48</v>
      </c>
      <c r="B147" s="399" t="s">
        <v>160</v>
      </c>
      <c r="C147" s="400"/>
      <c r="D147" s="400"/>
      <c r="E147" s="400"/>
      <c r="F147" s="423"/>
      <c r="G147" s="424">
        <v>11312</v>
      </c>
      <c r="H147" s="429" t="s">
        <v>314</v>
      </c>
    </row>
    <row r="148" spans="1:8" ht="11.25">
      <c r="A148" s="414" t="s">
        <v>378</v>
      </c>
      <c r="B148" s="400" t="s">
        <v>210</v>
      </c>
      <c r="C148" s="400"/>
      <c r="D148" s="400"/>
      <c r="E148" s="400"/>
      <c r="F148" s="423"/>
      <c r="G148" s="424">
        <v>3838</v>
      </c>
      <c r="H148" s="429" t="s">
        <v>379</v>
      </c>
    </row>
    <row r="149" spans="1:8" ht="11.25">
      <c r="A149" s="414" t="s">
        <v>380</v>
      </c>
      <c r="B149" s="400" t="s">
        <v>211</v>
      </c>
      <c r="C149" s="400"/>
      <c r="D149" s="400"/>
      <c r="E149" s="400"/>
      <c r="F149" s="423"/>
      <c r="G149" s="424">
        <v>186</v>
      </c>
      <c r="H149" s="429" t="s">
        <v>379</v>
      </c>
    </row>
    <row r="150" spans="1:8" ht="11.25">
      <c r="A150" s="416">
        <v>49</v>
      </c>
      <c r="B150" s="396" t="s">
        <v>317</v>
      </c>
      <c r="C150" s="396"/>
      <c r="D150" s="396"/>
      <c r="E150" s="396"/>
      <c r="F150" s="423"/>
      <c r="G150" s="424">
        <v>7691</v>
      </c>
      <c r="H150" s="429" t="s">
        <v>318</v>
      </c>
    </row>
    <row r="151" spans="1:7" ht="11.25">
      <c r="A151" s="404"/>
      <c r="B151" s="400"/>
      <c r="C151" s="400"/>
      <c r="D151" s="400"/>
      <c r="E151" s="400"/>
      <c r="F151" s="423"/>
      <c r="G151" s="424"/>
    </row>
    <row r="152" spans="1:7" ht="11.25">
      <c r="A152" s="404"/>
      <c r="B152" s="399" t="s">
        <v>381</v>
      </c>
      <c r="C152" s="399"/>
      <c r="D152" s="399"/>
      <c r="E152" s="399"/>
      <c r="F152" s="423"/>
      <c r="G152" s="424"/>
    </row>
    <row r="153" spans="1:7" ht="11.25">
      <c r="A153" s="416">
        <v>50</v>
      </c>
      <c r="B153" s="400" t="s">
        <v>212</v>
      </c>
      <c r="C153" s="400"/>
      <c r="D153" s="400"/>
      <c r="E153" s="400"/>
      <c r="F153" s="423"/>
      <c r="G153" s="424">
        <f>670+22+15</f>
        <v>707</v>
      </c>
    </row>
    <row r="154" spans="1:7" ht="11.25">
      <c r="A154" s="416">
        <v>51</v>
      </c>
      <c r="B154" s="400" t="s">
        <v>213</v>
      </c>
      <c r="C154" s="400"/>
      <c r="D154" s="400"/>
      <c r="E154" s="400"/>
      <c r="F154" s="423"/>
      <c r="G154" s="424">
        <f>13314+1300+300</f>
        <v>14914</v>
      </c>
    </row>
    <row r="155" spans="1:7" ht="11.25">
      <c r="A155" s="416">
        <v>52</v>
      </c>
      <c r="B155" s="400" t="s">
        <v>319</v>
      </c>
      <c r="C155" s="400"/>
      <c r="D155" s="400"/>
      <c r="E155" s="400"/>
      <c r="F155" s="423"/>
      <c r="G155" s="428">
        <v>670</v>
      </c>
    </row>
    <row r="156" spans="1:7" ht="11.25">
      <c r="A156" s="416">
        <v>53</v>
      </c>
      <c r="B156" s="400" t="s">
        <v>214</v>
      </c>
      <c r="C156" s="400"/>
      <c r="D156" s="400"/>
      <c r="E156" s="400"/>
      <c r="F156" s="423"/>
      <c r="G156" s="424">
        <v>10589</v>
      </c>
    </row>
    <row r="157" spans="1:6" ht="11.25">
      <c r="A157" s="404"/>
      <c r="B157" s="396" t="s">
        <v>320</v>
      </c>
      <c r="C157" s="396"/>
      <c r="D157" s="396"/>
      <c r="E157" s="396"/>
      <c r="F157" s="423"/>
    </row>
    <row r="158" spans="1:7" ht="11.25">
      <c r="A158" s="416">
        <v>54</v>
      </c>
      <c r="B158" s="400" t="s">
        <v>214</v>
      </c>
      <c r="C158" s="400"/>
      <c r="D158" s="400"/>
      <c r="E158" s="400"/>
      <c r="F158" s="423"/>
      <c r="G158" s="424">
        <f>2378+1300+315</f>
        <v>3993</v>
      </c>
    </row>
    <row r="159" spans="1:6" ht="11.25">
      <c r="A159" s="404"/>
      <c r="B159" s="400" t="s">
        <v>215</v>
      </c>
      <c r="C159" s="400"/>
      <c r="D159" s="400"/>
      <c r="E159" s="400"/>
      <c r="F159" s="423"/>
    </row>
    <row r="160" spans="1:7" ht="11.25">
      <c r="A160" s="404"/>
      <c r="B160" s="400"/>
      <c r="C160" s="400"/>
      <c r="D160" s="400"/>
      <c r="E160" s="400"/>
      <c r="F160" s="423"/>
      <c r="G160" s="424"/>
    </row>
    <row r="161" spans="1:7" ht="11.25">
      <c r="A161" s="398" t="s">
        <v>382</v>
      </c>
      <c r="B161" s="400"/>
      <c r="C161" s="400"/>
      <c r="D161" s="400"/>
      <c r="E161" s="400"/>
      <c r="F161" s="423"/>
      <c r="G161" s="424"/>
    </row>
    <row r="162" spans="1:7" ht="11.25">
      <c r="A162" s="404"/>
      <c r="B162" s="400"/>
      <c r="C162" s="400"/>
      <c r="D162" s="400"/>
      <c r="E162" s="400"/>
      <c r="F162" s="423"/>
      <c r="G162" s="424"/>
    </row>
    <row r="163" spans="1:7" ht="11.25">
      <c r="A163" s="414" t="s">
        <v>194</v>
      </c>
      <c r="B163" s="400"/>
      <c r="C163" s="415" t="s">
        <v>189</v>
      </c>
      <c r="D163" s="400"/>
      <c r="E163" s="400"/>
      <c r="F163" s="423"/>
      <c r="G163" s="432" t="s">
        <v>183</v>
      </c>
    </row>
    <row r="164" spans="1:7" ht="11.25">
      <c r="A164" s="404"/>
      <c r="B164" s="400"/>
      <c r="C164" s="400"/>
      <c r="D164" s="400"/>
      <c r="E164" s="400"/>
      <c r="F164" s="423"/>
      <c r="G164" s="424"/>
    </row>
    <row r="165" spans="1:7" ht="11.25">
      <c r="A165" s="416">
        <v>55</v>
      </c>
      <c r="B165" s="400" t="s">
        <v>61</v>
      </c>
      <c r="C165" s="400"/>
      <c r="D165" s="400"/>
      <c r="E165" s="400"/>
      <c r="F165" s="423"/>
      <c r="G165" s="428">
        <f>168</f>
        <v>168</v>
      </c>
    </row>
    <row r="166" spans="1:7" ht="11.25">
      <c r="A166" s="416">
        <v>56</v>
      </c>
      <c r="B166" s="400" t="s">
        <v>216</v>
      </c>
      <c r="C166" s="400"/>
      <c r="D166" s="400"/>
      <c r="E166" s="400"/>
      <c r="F166" s="423"/>
      <c r="G166" s="428">
        <f>137+25</f>
        <v>162</v>
      </c>
    </row>
    <row r="167" spans="1:6" ht="11.25">
      <c r="A167" s="404"/>
      <c r="B167" s="400" t="s">
        <v>217</v>
      </c>
      <c r="C167" s="400"/>
      <c r="D167" s="400"/>
      <c r="E167" s="400"/>
      <c r="F167" s="423"/>
    </row>
    <row r="168" spans="1:7" ht="11.25">
      <c r="A168" s="416">
        <v>57</v>
      </c>
      <c r="B168" s="400" t="s">
        <v>63</v>
      </c>
      <c r="C168" s="400"/>
      <c r="D168" s="400"/>
      <c r="E168" s="400"/>
      <c r="F168" s="423"/>
      <c r="G168" s="428">
        <v>50374</v>
      </c>
    </row>
    <row r="169" spans="1:7" ht="12" thickBot="1">
      <c r="A169" s="439">
        <v>58</v>
      </c>
      <c r="B169" s="440" t="s">
        <v>64</v>
      </c>
      <c r="C169" s="440"/>
      <c r="D169" s="440"/>
      <c r="E169" s="440"/>
      <c r="F169" s="441"/>
      <c r="G169" s="442">
        <f>9796+30</f>
        <v>9826</v>
      </c>
    </row>
    <row r="170" ht="11.25">
      <c r="G170" s="443"/>
    </row>
    <row r="171" ht="11.25">
      <c r="B171" s="400"/>
    </row>
  </sheetData>
  <mergeCells count="1">
    <mergeCell ref="F23:G23"/>
  </mergeCells>
  <printOptions gridLines="1" horizontalCentered="1"/>
  <pageMargins left="0.25" right="0.25" top="0.26" bottom="0.27" header="0.17" footer="0.17"/>
  <pageSetup orientation="portrait" r:id="rId1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V37"/>
  <sheetViews>
    <sheetView tabSelected="1" zoomScale="75" zoomScaleNormal="75" workbookViewId="0" topLeftCell="AF1">
      <selection activeCell="AM17" sqref="AM17"/>
    </sheetView>
  </sheetViews>
  <sheetFormatPr defaultColWidth="9.140625" defaultRowHeight="12.75"/>
  <cols>
    <col min="1" max="1" width="18.28125" style="573" customWidth="1"/>
    <col min="2" max="3" width="11.421875" style="573" customWidth="1"/>
    <col min="4" max="4" width="9.28125" style="573" customWidth="1"/>
    <col min="5" max="6" width="11.421875" style="573" customWidth="1"/>
    <col min="7" max="7" width="10.28125" style="573" customWidth="1"/>
    <col min="8" max="10" width="11.421875" style="573" customWidth="1"/>
    <col min="11" max="11" width="12.57421875" style="573" customWidth="1"/>
    <col min="12" max="12" width="11.7109375" style="573" customWidth="1"/>
    <col min="13" max="13" width="11.421875" style="573" customWidth="1"/>
    <col min="14" max="14" width="13.00390625" style="573" customWidth="1"/>
    <col min="15" max="15" width="11.421875" style="573" customWidth="1"/>
    <col min="16" max="16" width="10.7109375" style="573" customWidth="1"/>
    <col min="17" max="17" width="11.421875" style="573" customWidth="1"/>
    <col min="18" max="18" width="11.7109375" style="573" customWidth="1"/>
    <col min="19" max="19" width="9.421875" style="573" customWidth="1"/>
    <col min="20" max="20" width="11.421875" style="573" customWidth="1"/>
    <col min="21" max="22" width="11.8515625" style="573" customWidth="1"/>
    <col min="23" max="23" width="13.57421875" style="573" customWidth="1"/>
    <col min="24" max="25" width="11.421875" style="573" customWidth="1"/>
    <col min="26" max="26" width="11.8515625" style="573" customWidth="1"/>
    <col min="27" max="27" width="12.7109375" style="573" customWidth="1"/>
    <col min="28" max="28" width="10.28125" style="573" customWidth="1"/>
    <col min="29" max="34" width="11.421875" style="573" customWidth="1"/>
    <col min="35" max="35" width="12.7109375" style="573" customWidth="1"/>
    <col min="36" max="36" width="13.00390625" style="573" customWidth="1"/>
    <col min="37" max="37" width="12.7109375" style="573" customWidth="1"/>
    <col min="38" max="38" width="13.57421875" style="573" customWidth="1"/>
    <col min="39" max="39" width="11.7109375" style="573" customWidth="1"/>
    <col min="40" max="40" width="11.421875" style="573" customWidth="1"/>
    <col min="41" max="41" width="10.7109375" style="573" customWidth="1"/>
    <col min="42" max="43" width="11.421875" style="573" customWidth="1"/>
    <col min="44" max="44" width="10.7109375" style="573" customWidth="1"/>
    <col min="45" max="50" width="11.421875" style="573" customWidth="1"/>
    <col min="51" max="51" width="11.8515625" style="573" customWidth="1"/>
    <col min="52" max="52" width="12.7109375" style="573" customWidth="1"/>
    <col min="53" max="53" width="13.28125" style="573" customWidth="1"/>
    <col min="54" max="56" width="11.421875" style="573" customWidth="1"/>
    <col min="57" max="58" width="10.28125" style="573" customWidth="1"/>
    <col min="59" max="61" width="11.421875" style="573" customWidth="1"/>
    <col min="62" max="62" width="12.140625" style="573" customWidth="1"/>
    <col min="63" max="72" width="11.421875" style="573" customWidth="1"/>
    <col min="73" max="73" width="11.00390625" style="573" customWidth="1"/>
    <col min="74" max="16384" width="11.421875" style="573" customWidth="1"/>
  </cols>
  <sheetData>
    <row r="1" spans="1:107" s="571" customFormat="1" ht="15.75">
      <c r="A1" s="623"/>
      <c r="B1" s="673"/>
      <c r="C1" s="674"/>
      <c r="D1" s="674"/>
      <c r="E1" s="674"/>
      <c r="F1" s="674"/>
      <c r="G1" s="674"/>
      <c r="H1" s="674"/>
      <c r="I1" s="674"/>
      <c r="J1" s="675"/>
      <c r="K1" s="664" t="s">
        <v>0</v>
      </c>
      <c r="L1" s="665"/>
      <c r="M1" s="665"/>
      <c r="N1" s="665"/>
      <c r="O1" s="665"/>
      <c r="P1" s="665"/>
      <c r="Q1" s="665"/>
      <c r="R1" s="665"/>
      <c r="S1" s="665"/>
      <c r="T1" s="666"/>
      <c r="U1" s="664" t="s">
        <v>0</v>
      </c>
      <c r="V1" s="670"/>
      <c r="W1" s="670"/>
      <c r="X1" s="670"/>
      <c r="Y1" s="670"/>
      <c r="Z1" s="670"/>
      <c r="AA1" s="670"/>
      <c r="AB1" s="670"/>
      <c r="AC1" s="671"/>
      <c r="AD1" s="664" t="s">
        <v>0</v>
      </c>
      <c r="AE1" s="670"/>
      <c r="AF1" s="670"/>
      <c r="AG1" s="670"/>
      <c r="AH1" s="670"/>
      <c r="AI1" s="670"/>
      <c r="AJ1" s="670"/>
      <c r="AK1" s="671"/>
      <c r="AL1" s="664" t="s">
        <v>1</v>
      </c>
      <c r="AM1" s="665"/>
      <c r="AN1" s="665"/>
      <c r="AO1" s="665"/>
      <c r="AP1" s="665"/>
      <c r="AQ1" s="665"/>
      <c r="AR1" s="665"/>
      <c r="AS1" s="665"/>
      <c r="AT1" s="665"/>
      <c r="AU1" s="666"/>
      <c r="AV1" s="664" t="s">
        <v>1</v>
      </c>
      <c r="AW1" s="665"/>
      <c r="AX1" s="665"/>
      <c r="AY1" s="665"/>
      <c r="AZ1" s="665"/>
      <c r="BA1" s="665"/>
      <c r="BB1" s="665"/>
      <c r="BC1" s="665"/>
      <c r="BD1" s="666"/>
      <c r="BE1" s="648"/>
      <c r="BF1" s="660" t="s">
        <v>1</v>
      </c>
      <c r="BG1" s="660"/>
      <c r="BH1" s="660"/>
      <c r="BI1" s="660"/>
      <c r="BJ1" s="660"/>
      <c r="BK1" s="660"/>
      <c r="BL1" s="660"/>
      <c r="BM1" s="661"/>
      <c r="BN1" s="664" t="s">
        <v>1</v>
      </c>
      <c r="BO1" s="665"/>
      <c r="BP1" s="665"/>
      <c r="BQ1" s="665"/>
      <c r="BR1" s="665"/>
      <c r="BS1" s="665"/>
      <c r="BT1" s="665"/>
      <c r="BU1" s="665"/>
      <c r="BV1" s="666"/>
      <c r="BW1" s="664" t="s">
        <v>1</v>
      </c>
      <c r="BX1" s="665"/>
      <c r="BY1" s="665"/>
      <c r="BZ1" s="665"/>
      <c r="CA1" s="665"/>
      <c r="CB1" s="665"/>
      <c r="CC1" s="665"/>
      <c r="CD1" s="666"/>
      <c r="CE1" s="658"/>
      <c r="CF1" s="665"/>
      <c r="CG1" s="665"/>
      <c r="CH1" s="665"/>
      <c r="CI1" s="665"/>
      <c r="CJ1" s="665"/>
      <c r="CK1" s="665"/>
      <c r="CL1" s="665"/>
      <c r="CM1" s="666"/>
      <c r="CN1" s="658"/>
      <c r="CO1" s="665"/>
      <c r="CP1" s="665"/>
      <c r="CQ1" s="665"/>
      <c r="CR1" s="665"/>
      <c r="CS1" s="665"/>
      <c r="CT1" s="665"/>
      <c r="CU1" s="665"/>
      <c r="CV1" s="666"/>
      <c r="CW1" s="659"/>
      <c r="CX1" s="665"/>
      <c r="CY1" s="665"/>
      <c r="CZ1" s="665"/>
      <c r="DA1" s="665"/>
      <c r="DB1" s="665"/>
      <c r="DC1" s="666"/>
    </row>
    <row r="2" spans="1:107" s="572" customFormat="1" ht="25.5">
      <c r="A2" s="598"/>
      <c r="B2" s="597" t="s">
        <v>2</v>
      </c>
      <c r="C2" s="667" t="s">
        <v>3</v>
      </c>
      <c r="D2" s="668"/>
      <c r="E2" s="668"/>
      <c r="F2" s="668"/>
      <c r="G2" s="668"/>
      <c r="H2" s="668"/>
      <c r="I2" s="668"/>
      <c r="J2" s="669"/>
      <c r="K2" s="672" t="s">
        <v>4</v>
      </c>
      <c r="L2" s="665"/>
      <c r="M2" s="665"/>
      <c r="N2" s="665"/>
      <c r="O2" s="665"/>
      <c r="P2" s="666"/>
      <c r="Q2" s="667" t="s">
        <v>5</v>
      </c>
      <c r="R2" s="668"/>
      <c r="S2" s="668"/>
      <c r="T2" s="669"/>
      <c r="U2" s="667" t="s">
        <v>5</v>
      </c>
      <c r="V2" s="668"/>
      <c r="W2" s="668"/>
      <c r="X2" s="668"/>
      <c r="Y2" s="668"/>
      <c r="Z2" s="668"/>
      <c r="AA2" s="668"/>
      <c r="AB2" s="668"/>
      <c r="AC2" s="669"/>
      <c r="AD2" s="667" t="s">
        <v>5</v>
      </c>
      <c r="AE2" s="668"/>
      <c r="AF2" s="668"/>
      <c r="AG2" s="668"/>
      <c r="AH2" s="668"/>
      <c r="AI2" s="668"/>
      <c r="AJ2" s="668"/>
      <c r="AK2" s="669"/>
      <c r="AL2" s="667" t="s">
        <v>6</v>
      </c>
      <c r="AM2" s="665"/>
      <c r="AN2" s="665"/>
      <c r="AO2" s="665"/>
      <c r="AP2" s="665"/>
      <c r="AQ2" s="665"/>
      <c r="AR2" s="665"/>
      <c r="AS2" s="665"/>
      <c r="AT2" s="665"/>
      <c r="AU2" s="666"/>
      <c r="AV2" s="667" t="s">
        <v>6</v>
      </c>
      <c r="AW2" s="665"/>
      <c r="AX2" s="665"/>
      <c r="AY2" s="665"/>
      <c r="AZ2" s="665"/>
      <c r="BA2" s="665"/>
      <c r="BB2" s="665"/>
      <c r="BC2" s="665"/>
      <c r="BD2" s="665"/>
      <c r="BE2" s="667" t="s">
        <v>6</v>
      </c>
      <c r="BF2" s="665"/>
      <c r="BG2" s="665"/>
      <c r="BH2" s="665"/>
      <c r="BI2" s="666"/>
      <c r="BJ2" s="667" t="s">
        <v>7</v>
      </c>
      <c r="BK2" s="665"/>
      <c r="BL2" s="665"/>
      <c r="BM2" s="666"/>
      <c r="BN2" s="667" t="s">
        <v>7</v>
      </c>
      <c r="BO2" s="665"/>
      <c r="BP2" s="665"/>
      <c r="BQ2" s="665"/>
      <c r="BR2" s="665"/>
      <c r="BS2" s="665"/>
      <c r="BT2" s="665"/>
      <c r="BU2" s="665"/>
      <c r="BV2" s="666"/>
      <c r="BW2" s="668" t="s">
        <v>7</v>
      </c>
      <c r="BX2" s="665"/>
      <c r="BY2" s="665"/>
      <c r="BZ2" s="665"/>
      <c r="CA2" s="665"/>
      <c r="CB2" s="665"/>
      <c r="CC2" s="665"/>
      <c r="CD2" s="666"/>
      <c r="CE2" s="662" t="s">
        <v>8</v>
      </c>
      <c r="CF2" s="663"/>
      <c r="CG2" s="663"/>
      <c r="CH2" s="663"/>
      <c r="CI2" s="663"/>
      <c r="CJ2" s="663"/>
      <c r="CK2" s="663"/>
      <c r="CL2" s="663"/>
      <c r="CM2" s="651"/>
      <c r="CN2" s="676" t="s">
        <v>8</v>
      </c>
      <c r="CO2" s="665"/>
      <c r="CP2" s="665"/>
      <c r="CQ2" s="665"/>
      <c r="CR2" s="665"/>
      <c r="CS2" s="665"/>
      <c r="CT2" s="665"/>
      <c r="CU2" s="665"/>
      <c r="CV2" s="666"/>
      <c r="CW2" s="677" t="s">
        <v>8</v>
      </c>
      <c r="CX2" s="656"/>
      <c r="CY2" s="656"/>
      <c r="CZ2" s="656"/>
      <c r="DA2" s="656"/>
      <c r="DB2" s="656"/>
      <c r="DC2" s="657"/>
    </row>
    <row r="3" spans="1:107" ht="94.5" customHeight="1">
      <c r="A3" s="596"/>
      <c r="B3" s="591" t="s">
        <v>9</v>
      </c>
      <c r="C3" s="591" t="s">
        <v>10</v>
      </c>
      <c r="D3" s="591" t="s">
        <v>11</v>
      </c>
      <c r="E3" s="591" t="s">
        <v>12</v>
      </c>
      <c r="F3" s="591" t="s">
        <v>13</v>
      </c>
      <c r="G3" s="591" t="s">
        <v>14</v>
      </c>
      <c r="H3" s="591" t="s">
        <v>161</v>
      </c>
      <c r="I3" s="591" t="s">
        <v>15</v>
      </c>
      <c r="J3" s="592" t="s">
        <v>165</v>
      </c>
      <c r="K3" s="595" t="s">
        <v>476</v>
      </c>
      <c r="L3" s="595" t="s">
        <v>17</v>
      </c>
      <c r="M3" s="591" t="s">
        <v>477</v>
      </c>
      <c r="N3" s="591" t="s">
        <v>18</v>
      </c>
      <c r="O3" s="592" t="s">
        <v>166</v>
      </c>
      <c r="P3" s="591" t="s">
        <v>19</v>
      </c>
      <c r="Q3" s="591" t="s">
        <v>20</v>
      </c>
      <c r="R3" s="591" t="s">
        <v>478</v>
      </c>
      <c r="S3" s="591" t="s">
        <v>296</v>
      </c>
      <c r="T3" s="591" t="s">
        <v>21</v>
      </c>
      <c r="U3" s="591" t="s">
        <v>298</v>
      </c>
      <c r="V3" s="591" t="s">
        <v>22</v>
      </c>
      <c r="W3" s="591" t="s">
        <v>299</v>
      </c>
      <c r="X3" s="591" t="s">
        <v>300</v>
      </c>
      <c r="Y3" s="591" t="s">
        <v>479</v>
      </c>
      <c r="Z3" s="591" t="s">
        <v>302</v>
      </c>
      <c r="AA3" s="591" t="s">
        <v>452</v>
      </c>
      <c r="AB3" s="591" t="s">
        <v>23</v>
      </c>
      <c r="AC3" s="592" t="s">
        <v>167</v>
      </c>
      <c r="AD3" s="591" t="s">
        <v>24</v>
      </c>
      <c r="AE3" s="591" t="s">
        <v>480</v>
      </c>
      <c r="AF3" s="591" t="s">
        <v>481</v>
      </c>
      <c r="AG3" s="591" t="s">
        <v>27</v>
      </c>
      <c r="AH3" s="591" t="s">
        <v>28</v>
      </c>
      <c r="AI3" s="592" t="s">
        <v>168</v>
      </c>
      <c r="AJ3" s="591" t="s">
        <v>29</v>
      </c>
      <c r="AK3" s="592" t="s">
        <v>343</v>
      </c>
      <c r="AL3" s="592" t="s">
        <v>169</v>
      </c>
      <c r="AM3" s="592" t="s">
        <v>482</v>
      </c>
      <c r="AN3" s="591" t="s">
        <v>30</v>
      </c>
      <c r="AO3" s="591" t="s">
        <v>340</v>
      </c>
      <c r="AP3" s="591" t="s">
        <v>31</v>
      </c>
      <c r="AQ3" s="591" t="s">
        <v>32</v>
      </c>
      <c r="AR3" s="591" t="s">
        <v>33</v>
      </c>
      <c r="AS3" s="591" t="s">
        <v>307</v>
      </c>
      <c r="AT3" s="591" t="s">
        <v>453</v>
      </c>
      <c r="AU3" s="592" t="s">
        <v>309</v>
      </c>
      <c r="AV3" s="591" t="s">
        <v>454</v>
      </c>
      <c r="AW3" s="592" t="s">
        <v>483</v>
      </c>
      <c r="AX3" s="591" t="s">
        <v>341</v>
      </c>
      <c r="AY3" s="594" t="s">
        <v>162</v>
      </c>
      <c r="AZ3" s="591" t="s">
        <v>163</v>
      </c>
      <c r="BA3" s="646" t="s">
        <v>313</v>
      </c>
      <c r="BB3" s="591" t="s">
        <v>34</v>
      </c>
      <c r="BC3" s="591" t="s">
        <v>35</v>
      </c>
      <c r="BD3" s="591" t="s">
        <v>36</v>
      </c>
      <c r="BE3" s="591" t="s">
        <v>37</v>
      </c>
      <c r="BF3" s="591" t="s">
        <v>38</v>
      </c>
      <c r="BG3" s="591" t="s">
        <v>39</v>
      </c>
      <c r="BH3" s="591" t="s">
        <v>40</v>
      </c>
      <c r="BI3" s="591" t="s">
        <v>41</v>
      </c>
      <c r="BJ3" s="592" t="s">
        <v>169</v>
      </c>
      <c r="BK3" s="592" t="s">
        <v>482</v>
      </c>
      <c r="BL3" s="591" t="s">
        <v>30</v>
      </c>
      <c r="BM3" s="591" t="s">
        <v>340</v>
      </c>
      <c r="BN3" s="591" t="s">
        <v>33</v>
      </c>
      <c r="BO3" s="591" t="s">
        <v>307</v>
      </c>
      <c r="BP3" s="591" t="s">
        <v>456</v>
      </c>
      <c r="BQ3" s="591" t="s">
        <v>454</v>
      </c>
      <c r="BR3" s="592" t="s">
        <v>483</v>
      </c>
      <c r="BS3" s="591" t="s">
        <v>341</v>
      </c>
      <c r="BT3" s="594" t="s">
        <v>162</v>
      </c>
      <c r="BU3" s="591" t="s">
        <v>163</v>
      </c>
      <c r="BV3" s="646" t="s">
        <v>313</v>
      </c>
      <c r="BW3" s="591" t="s">
        <v>34</v>
      </c>
      <c r="BX3" s="591" t="s">
        <v>42</v>
      </c>
      <c r="BY3" s="591" t="s">
        <v>36</v>
      </c>
      <c r="BZ3" s="591" t="s">
        <v>37</v>
      </c>
      <c r="CA3" s="591" t="s">
        <v>38</v>
      </c>
      <c r="CB3" s="591" t="s">
        <v>43</v>
      </c>
      <c r="CC3" s="591" t="s">
        <v>40</v>
      </c>
      <c r="CD3" s="591" t="s">
        <v>44</v>
      </c>
      <c r="CE3" s="592" t="s">
        <v>45</v>
      </c>
      <c r="CF3" s="592" t="s">
        <v>484</v>
      </c>
      <c r="CG3" s="591" t="s">
        <v>47</v>
      </c>
      <c r="CH3" s="592" t="s">
        <v>203</v>
      </c>
      <c r="CI3" s="591" t="s">
        <v>48</v>
      </c>
      <c r="CJ3" s="591" t="s">
        <v>49</v>
      </c>
      <c r="CK3" s="592" t="s">
        <v>485</v>
      </c>
      <c r="CL3" s="591" t="s">
        <v>50</v>
      </c>
      <c r="CM3" s="591" t="s">
        <v>51</v>
      </c>
      <c r="CN3" s="591" t="s">
        <v>317</v>
      </c>
      <c r="CO3" s="591" t="s">
        <v>52</v>
      </c>
      <c r="CP3" s="591" t="s">
        <v>53</v>
      </c>
      <c r="CQ3" s="592" t="s">
        <v>486</v>
      </c>
      <c r="CR3" s="591" t="s">
        <v>54</v>
      </c>
      <c r="CS3" s="591" t="s">
        <v>55</v>
      </c>
      <c r="CT3" s="591" t="s">
        <v>317</v>
      </c>
      <c r="CU3" s="591" t="s">
        <v>56</v>
      </c>
      <c r="CV3" s="591" t="s">
        <v>58</v>
      </c>
      <c r="CW3" s="591" t="s">
        <v>57</v>
      </c>
      <c r="CX3" s="591" t="s">
        <v>59</v>
      </c>
      <c r="CY3" s="591" t="s">
        <v>60</v>
      </c>
      <c r="CZ3" s="591" t="s">
        <v>61</v>
      </c>
      <c r="DA3" s="591" t="s">
        <v>62</v>
      </c>
      <c r="DB3" s="647" t="s">
        <v>63</v>
      </c>
      <c r="DC3" s="593" t="s">
        <v>64</v>
      </c>
    </row>
    <row r="4" spans="1:107" ht="16.5" thickBot="1">
      <c r="A4" s="574" t="s">
        <v>65</v>
      </c>
      <c r="B4" s="575" t="s">
        <v>66</v>
      </c>
      <c r="C4" s="576" t="s">
        <v>67</v>
      </c>
      <c r="D4" s="576" t="s">
        <v>68</v>
      </c>
      <c r="E4" s="576" t="s">
        <v>69</v>
      </c>
      <c r="F4" s="576" t="s">
        <v>70</v>
      </c>
      <c r="G4" s="576" t="s">
        <v>71</v>
      </c>
      <c r="H4" s="576" t="s">
        <v>164</v>
      </c>
      <c r="I4" s="576" t="s">
        <v>72</v>
      </c>
      <c r="J4" s="577" t="s">
        <v>73</v>
      </c>
      <c r="K4" s="576" t="s">
        <v>74</v>
      </c>
      <c r="L4" s="576" t="s">
        <v>75</v>
      </c>
      <c r="M4" s="576" t="s">
        <v>76</v>
      </c>
      <c r="N4" s="576" t="s">
        <v>77</v>
      </c>
      <c r="O4" s="575" t="s">
        <v>78</v>
      </c>
      <c r="P4" s="577" t="s">
        <v>79</v>
      </c>
      <c r="Q4" s="576" t="s">
        <v>80</v>
      </c>
      <c r="R4" s="576" t="s">
        <v>81</v>
      </c>
      <c r="S4" s="576" t="s">
        <v>295</v>
      </c>
      <c r="T4" s="577" t="s">
        <v>82</v>
      </c>
      <c r="U4" s="576" t="s">
        <v>83</v>
      </c>
      <c r="V4" s="576" t="s">
        <v>84</v>
      </c>
      <c r="W4" s="576" t="s">
        <v>85</v>
      </c>
      <c r="X4" s="576" t="s">
        <v>86</v>
      </c>
      <c r="Y4" s="576" t="s">
        <v>87</v>
      </c>
      <c r="Z4" s="576" t="s">
        <v>88</v>
      </c>
      <c r="AA4" s="576" t="s">
        <v>89</v>
      </c>
      <c r="AB4" s="577" t="s">
        <v>90</v>
      </c>
      <c r="AC4" s="577" t="s">
        <v>91</v>
      </c>
      <c r="AD4" s="578" t="s">
        <v>92</v>
      </c>
      <c r="AE4" s="576" t="s">
        <v>93</v>
      </c>
      <c r="AF4" s="576" t="s">
        <v>94</v>
      </c>
      <c r="AG4" s="576" t="s">
        <v>95</v>
      </c>
      <c r="AH4" s="576" t="s">
        <v>96</v>
      </c>
      <c r="AI4" s="576" t="s">
        <v>97</v>
      </c>
      <c r="AJ4" s="576" t="s">
        <v>99</v>
      </c>
      <c r="AK4" s="577" t="s">
        <v>98</v>
      </c>
      <c r="AL4" s="577" t="s">
        <v>100</v>
      </c>
      <c r="AM4" s="576" t="s">
        <v>101</v>
      </c>
      <c r="AN4" s="576" t="s">
        <v>102</v>
      </c>
      <c r="AO4" s="576" t="s">
        <v>103</v>
      </c>
      <c r="AP4" s="576" t="s">
        <v>104</v>
      </c>
      <c r="AQ4" s="576" t="s">
        <v>105</v>
      </c>
      <c r="AR4" s="576" t="s">
        <v>106</v>
      </c>
      <c r="AS4" s="576" t="s">
        <v>107</v>
      </c>
      <c r="AT4" s="576" t="s">
        <v>108</v>
      </c>
      <c r="AU4" s="577" t="s">
        <v>109</v>
      </c>
      <c r="AV4" s="576" t="s">
        <v>110</v>
      </c>
      <c r="AW4" s="576" t="s">
        <v>111</v>
      </c>
      <c r="AX4" s="576" t="s">
        <v>112</v>
      </c>
      <c r="AY4" s="576" t="s">
        <v>364</v>
      </c>
      <c r="AZ4" s="576" t="s">
        <v>365</v>
      </c>
      <c r="BA4" s="576" t="s">
        <v>455</v>
      </c>
      <c r="BB4" s="576" t="s">
        <v>113</v>
      </c>
      <c r="BC4" s="576" t="s">
        <v>114</v>
      </c>
      <c r="BD4" s="576" t="s">
        <v>115</v>
      </c>
      <c r="BE4" s="576" t="s">
        <v>116</v>
      </c>
      <c r="BF4" s="576" t="s">
        <v>117</v>
      </c>
      <c r="BG4" s="576" t="s">
        <v>118</v>
      </c>
      <c r="BH4" s="576" t="s">
        <v>119</v>
      </c>
      <c r="BI4" s="577" t="s">
        <v>120</v>
      </c>
      <c r="BJ4" s="576" t="s">
        <v>100</v>
      </c>
      <c r="BK4" s="576" t="s">
        <v>101</v>
      </c>
      <c r="BL4" s="576" t="s">
        <v>102</v>
      </c>
      <c r="BM4" s="576" t="s">
        <v>103</v>
      </c>
      <c r="BN4" s="576" t="s">
        <v>106</v>
      </c>
      <c r="BO4" s="577" t="s">
        <v>107</v>
      </c>
      <c r="BP4" s="576" t="s">
        <v>108</v>
      </c>
      <c r="BQ4" s="576" t="s">
        <v>110</v>
      </c>
      <c r="BR4" s="576" t="s">
        <v>111</v>
      </c>
      <c r="BS4" s="576" t="s">
        <v>112</v>
      </c>
      <c r="BT4" s="576" t="s">
        <v>364</v>
      </c>
      <c r="BU4" s="576" t="s">
        <v>365</v>
      </c>
      <c r="BV4" s="577" t="s">
        <v>455</v>
      </c>
      <c r="BW4" s="576" t="s">
        <v>113</v>
      </c>
      <c r="BX4" s="576" t="s">
        <v>114</v>
      </c>
      <c r="BY4" s="576" t="s">
        <v>115</v>
      </c>
      <c r="BZ4" s="576" t="s">
        <v>116</v>
      </c>
      <c r="CA4" s="576" t="s">
        <v>117</v>
      </c>
      <c r="CB4" s="576" t="s">
        <v>118</v>
      </c>
      <c r="CC4" s="576" t="s">
        <v>119</v>
      </c>
      <c r="CD4" s="576" t="s">
        <v>120</v>
      </c>
      <c r="CE4" s="576" t="s">
        <v>121</v>
      </c>
      <c r="CF4" s="576" t="s">
        <v>122</v>
      </c>
      <c r="CG4" s="576" t="s">
        <v>123</v>
      </c>
      <c r="CH4" s="576" t="s">
        <v>124</v>
      </c>
      <c r="CI4" s="576" t="s">
        <v>125</v>
      </c>
      <c r="CJ4" s="577" t="s">
        <v>126</v>
      </c>
      <c r="CK4" s="576" t="s">
        <v>127</v>
      </c>
      <c r="CL4" s="576" t="s">
        <v>374</v>
      </c>
      <c r="CM4" s="576" t="s">
        <v>376</v>
      </c>
      <c r="CN4" s="576" t="s">
        <v>128</v>
      </c>
      <c r="CO4" s="576" t="s">
        <v>129</v>
      </c>
      <c r="CP4" s="576" t="s">
        <v>130</v>
      </c>
      <c r="CQ4" s="576" t="s">
        <v>131</v>
      </c>
      <c r="CR4" s="576" t="s">
        <v>378</v>
      </c>
      <c r="CS4" s="576" t="s">
        <v>380</v>
      </c>
      <c r="CT4" s="576" t="s">
        <v>132</v>
      </c>
      <c r="CU4" s="577" t="s">
        <v>133</v>
      </c>
      <c r="CV4" s="576" t="s">
        <v>134</v>
      </c>
      <c r="CW4" s="576" t="s">
        <v>135</v>
      </c>
      <c r="CX4" s="576" t="s">
        <v>136</v>
      </c>
      <c r="CY4" s="576" t="s">
        <v>137</v>
      </c>
      <c r="CZ4" s="576" t="s">
        <v>339</v>
      </c>
      <c r="DA4" s="576" t="s">
        <v>342</v>
      </c>
      <c r="DB4" s="576" t="s">
        <v>457</v>
      </c>
      <c r="DC4" s="576" t="s">
        <v>458</v>
      </c>
    </row>
    <row r="5" spans="1:107" ht="12.75">
      <c r="A5" s="579" t="s">
        <v>138</v>
      </c>
      <c r="B5" s="629">
        <v>1</v>
      </c>
      <c r="C5" s="630">
        <f>D5+E5</f>
        <v>11.97</v>
      </c>
      <c r="D5" s="631">
        <v>8.97</v>
      </c>
      <c r="E5" s="631">
        <v>3</v>
      </c>
      <c r="F5" s="631">
        <v>15</v>
      </c>
      <c r="G5" s="631">
        <v>13</v>
      </c>
      <c r="H5" s="631">
        <v>0</v>
      </c>
      <c r="I5" s="631">
        <v>9.71</v>
      </c>
      <c r="J5" s="630">
        <f>C5+F5+H5+I5</f>
        <v>36.68</v>
      </c>
      <c r="K5" s="624">
        <v>717948</v>
      </c>
      <c r="L5" s="624">
        <v>491712</v>
      </c>
      <c r="M5" s="625">
        <f>K5-L5</f>
        <v>226236</v>
      </c>
      <c r="N5" s="624">
        <v>591452</v>
      </c>
      <c r="O5" s="625">
        <f>K5+N5</f>
        <v>1309400</v>
      </c>
      <c r="P5" s="624">
        <v>115135</v>
      </c>
      <c r="Q5" s="624">
        <v>243741</v>
      </c>
      <c r="R5" s="624" t="s">
        <v>451</v>
      </c>
      <c r="S5" s="624">
        <v>0</v>
      </c>
      <c r="T5" s="625">
        <f>U5+V5</f>
        <v>389402</v>
      </c>
      <c r="U5" s="624">
        <v>298373</v>
      </c>
      <c r="V5" s="624">
        <v>91029</v>
      </c>
      <c r="W5" s="624">
        <v>19231</v>
      </c>
      <c r="X5" s="624" t="s">
        <v>451</v>
      </c>
      <c r="Y5" s="624">
        <v>89603</v>
      </c>
      <c r="Z5" s="624">
        <v>0</v>
      </c>
      <c r="AA5" s="624">
        <v>19037</v>
      </c>
      <c r="AB5" s="624">
        <v>0</v>
      </c>
      <c r="AC5" s="625">
        <f>SUM(Q5,T5,W5,X5,Y5,AA5,AB5)</f>
        <v>761014</v>
      </c>
      <c r="AD5" s="624">
        <v>23857</v>
      </c>
      <c r="AE5" s="632">
        <v>16038.88</v>
      </c>
      <c r="AF5" s="632">
        <v>113702.74</v>
      </c>
      <c r="AG5" s="632">
        <v>36762</v>
      </c>
      <c r="AH5" s="632">
        <v>187454.74</v>
      </c>
      <c r="AI5" s="633">
        <f>SUM(O5,P5,Q5,T5,W5,X5,Y5,AA5,AB5,AD5,AE5,AF5,AG5,AH5)</f>
        <v>2563364.3600000003</v>
      </c>
      <c r="AJ5" s="632">
        <v>341248.45</v>
      </c>
      <c r="AK5" s="633">
        <f>AJ5+AI5</f>
        <v>2904612.8100000005</v>
      </c>
      <c r="AL5" s="634">
        <f>SUM(AN5,AR5,AS5,AT5)</f>
        <v>7059</v>
      </c>
      <c r="AM5" s="629">
        <v>17951</v>
      </c>
      <c r="AN5" s="629">
        <v>4692</v>
      </c>
      <c r="AO5" s="629">
        <v>1892</v>
      </c>
      <c r="AP5" s="629">
        <v>4029</v>
      </c>
      <c r="AQ5" s="629">
        <v>663</v>
      </c>
      <c r="AR5" s="629">
        <v>2309</v>
      </c>
      <c r="AS5" s="629">
        <v>58</v>
      </c>
      <c r="AT5" s="629">
        <v>0</v>
      </c>
      <c r="AU5" s="629">
        <v>25882</v>
      </c>
      <c r="AV5" s="629">
        <v>0</v>
      </c>
      <c r="AW5" s="629">
        <v>251</v>
      </c>
      <c r="AX5" s="629">
        <v>0</v>
      </c>
      <c r="AY5" s="629">
        <v>0</v>
      </c>
      <c r="AZ5" s="629">
        <v>336</v>
      </c>
      <c r="BA5" s="629">
        <v>780</v>
      </c>
      <c r="BB5" s="629">
        <v>3270</v>
      </c>
      <c r="BC5" s="629">
        <v>0</v>
      </c>
      <c r="BD5" s="629">
        <v>0</v>
      </c>
      <c r="BE5" s="629">
        <v>0</v>
      </c>
      <c r="BF5" s="629">
        <v>55</v>
      </c>
      <c r="BG5" s="629">
        <v>135</v>
      </c>
      <c r="BH5" s="629">
        <v>89</v>
      </c>
      <c r="BI5" s="629">
        <v>3</v>
      </c>
      <c r="BJ5" s="634">
        <f>BL5+BN5+BO5+BP5</f>
        <v>387383</v>
      </c>
      <c r="BK5" s="629">
        <v>336408</v>
      </c>
      <c r="BL5" s="629">
        <v>362774</v>
      </c>
      <c r="BM5" s="629">
        <v>10691</v>
      </c>
      <c r="BN5" s="629">
        <v>14393</v>
      </c>
      <c r="BO5" s="629">
        <v>6768</v>
      </c>
      <c r="BP5" s="629">
        <v>3448</v>
      </c>
      <c r="BQ5" s="629">
        <v>0</v>
      </c>
      <c r="BR5" s="629">
        <v>1728</v>
      </c>
      <c r="BS5" s="629">
        <v>1699</v>
      </c>
      <c r="BT5" s="629">
        <v>1749</v>
      </c>
      <c r="BU5" s="629">
        <v>990</v>
      </c>
      <c r="BV5" s="629">
        <v>9206</v>
      </c>
      <c r="BW5" s="629">
        <v>30707</v>
      </c>
      <c r="BX5" s="629">
        <v>600</v>
      </c>
      <c r="BY5" s="629">
        <v>7978</v>
      </c>
      <c r="BZ5" s="629">
        <v>80</v>
      </c>
      <c r="CA5" s="629">
        <v>2670</v>
      </c>
      <c r="CB5" s="629">
        <v>5426</v>
      </c>
      <c r="CC5" s="629">
        <v>1498</v>
      </c>
      <c r="CD5" s="629">
        <v>102</v>
      </c>
      <c r="CE5" s="629">
        <v>74508</v>
      </c>
      <c r="CF5" s="629">
        <v>82337</v>
      </c>
      <c r="CG5" s="629">
        <v>240</v>
      </c>
      <c r="CH5" s="629">
        <v>13126</v>
      </c>
      <c r="CI5" s="629">
        <v>2254</v>
      </c>
      <c r="CJ5" s="629">
        <v>6605</v>
      </c>
      <c r="CK5" s="634">
        <f>CI5+CJ5</f>
        <v>8859</v>
      </c>
      <c r="CL5" s="629">
        <v>6235</v>
      </c>
      <c r="CM5" s="629">
        <v>272</v>
      </c>
      <c r="CN5" s="629">
        <v>59</v>
      </c>
      <c r="CO5" s="629">
        <v>1770</v>
      </c>
      <c r="CP5" s="629">
        <v>2125</v>
      </c>
      <c r="CQ5" s="634">
        <f>CP5+CO5</f>
        <v>3895</v>
      </c>
      <c r="CR5" s="629">
        <v>2559</v>
      </c>
      <c r="CS5" s="629">
        <v>218</v>
      </c>
      <c r="CT5" s="629">
        <v>169</v>
      </c>
      <c r="CU5" s="629">
        <v>625</v>
      </c>
      <c r="CV5" s="629">
        <v>4268</v>
      </c>
      <c r="CW5" s="629">
        <v>478</v>
      </c>
      <c r="CX5" s="629">
        <v>1073</v>
      </c>
      <c r="CY5" s="629">
        <v>4168</v>
      </c>
      <c r="CZ5" s="629">
        <v>83</v>
      </c>
      <c r="DA5" s="629">
        <v>120</v>
      </c>
      <c r="DB5" s="629">
        <v>16194</v>
      </c>
      <c r="DC5" s="629">
        <v>508</v>
      </c>
    </row>
    <row r="6" spans="1:107" ht="12.75">
      <c r="A6" s="579" t="s">
        <v>384</v>
      </c>
      <c r="B6" s="629">
        <v>0</v>
      </c>
      <c r="C6" s="630">
        <f aca="true" t="shared" si="0" ref="C6:C27">D6+E6</f>
        <v>5.33</v>
      </c>
      <c r="D6" s="631">
        <v>2.33</v>
      </c>
      <c r="E6" s="631">
        <v>3</v>
      </c>
      <c r="F6" s="631">
        <v>3</v>
      </c>
      <c r="G6" s="631">
        <v>3</v>
      </c>
      <c r="H6" s="631">
        <v>0</v>
      </c>
      <c r="I6" s="631">
        <v>4</v>
      </c>
      <c r="J6" s="630">
        <f aca="true" t="shared" si="1" ref="J6:J27">C6+F6+H6+I6</f>
        <v>12.33</v>
      </c>
      <c r="K6" s="624">
        <v>264210</v>
      </c>
      <c r="L6" s="624">
        <v>160346</v>
      </c>
      <c r="M6" s="625">
        <f aca="true" t="shared" si="2" ref="M6:M27">K6-L6</f>
        <v>103864</v>
      </c>
      <c r="N6" s="624">
        <v>111666</v>
      </c>
      <c r="O6" s="625">
        <f aca="true" t="shared" si="3" ref="O6:O27">K6+N6</f>
        <v>375876</v>
      </c>
      <c r="P6" s="624">
        <v>36105.35</v>
      </c>
      <c r="Q6" s="624">
        <v>81526.32</v>
      </c>
      <c r="R6" s="624">
        <v>80014.32</v>
      </c>
      <c r="S6" s="624">
        <v>1512</v>
      </c>
      <c r="T6" s="625">
        <f aca="true" t="shared" si="4" ref="T6:T27">U6+V6</f>
        <v>3584.69</v>
      </c>
      <c r="U6" s="624">
        <v>3584.69</v>
      </c>
      <c r="V6" s="624">
        <v>0</v>
      </c>
      <c r="W6" s="626">
        <v>0</v>
      </c>
      <c r="X6" s="624">
        <v>62000</v>
      </c>
      <c r="Y6" s="624">
        <v>101793.47</v>
      </c>
      <c r="Z6" s="624">
        <v>101793.47</v>
      </c>
      <c r="AA6" s="624">
        <v>0</v>
      </c>
      <c r="AB6" s="624">
        <v>0</v>
      </c>
      <c r="AC6" s="625">
        <f aca="true" t="shared" si="5" ref="AC6:AC27">SUM(Q6,T6,W6,X6,Y6,AA6,AB6)</f>
        <v>248904.48</v>
      </c>
      <c r="AD6" s="624">
        <v>0</v>
      </c>
      <c r="AE6" s="632">
        <v>80978.75</v>
      </c>
      <c r="AF6" s="632">
        <v>137661.6</v>
      </c>
      <c r="AG6" s="632">
        <v>0</v>
      </c>
      <c r="AH6" s="632">
        <v>1307.03</v>
      </c>
      <c r="AI6" s="633">
        <f aca="true" t="shared" si="6" ref="AI6:AI27">SUM(O6,P6,Q6,T6,W6,X6,Y6,AA6,AB6,AD6,AE6,AF6,AG6,AH6)</f>
        <v>880833.21</v>
      </c>
      <c r="AJ6" s="632">
        <v>83560</v>
      </c>
      <c r="AK6" s="633">
        <f aca="true" t="shared" si="7" ref="AK6:AK27">AJ6+AI6</f>
        <v>964393.21</v>
      </c>
      <c r="AL6" s="634">
        <f aca="true" t="shared" si="8" ref="AL6:AL27">SUM(AN6,AR6,AS6,AT6)</f>
        <v>0</v>
      </c>
      <c r="AM6" s="629">
        <v>0</v>
      </c>
      <c r="AN6" s="629">
        <v>0</v>
      </c>
      <c r="AO6" s="629">
        <v>0</v>
      </c>
      <c r="AP6" s="629">
        <v>0</v>
      </c>
      <c r="AQ6" s="629">
        <v>0</v>
      </c>
      <c r="AR6" s="629">
        <v>0</v>
      </c>
      <c r="AS6" s="629">
        <v>0</v>
      </c>
      <c r="AT6" s="629">
        <v>0</v>
      </c>
      <c r="AU6" s="629">
        <v>0</v>
      </c>
      <c r="AV6" s="629">
        <v>0</v>
      </c>
      <c r="AW6" s="629">
        <v>0</v>
      </c>
      <c r="AX6" s="629">
        <v>0</v>
      </c>
      <c r="AY6" s="629">
        <v>0</v>
      </c>
      <c r="AZ6" s="629">
        <v>0</v>
      </c>
      <c r="BA6" s="629">
        <v>0</v>
      </c>
      <c r="BB6" s="629">
        <v>0</v>
      </c>
      <c r="BC6" s="629">
        <v>0</v>
      </c>
      <c r="BD6" s="629">
        <v>0</v>
      </c>
      <c r="BE6" s="629">
        <v>0</v>
      </c>
      <c r="BF6" s="629">
        <v>0</v>
      </c>
      <c r="BG6" s="629">
        <v>0</v>
      </c>
      <c r="BH6" s="629">
        <v>0</v>
      </c>
      <c r="BI6" s="629">
        <v>0</v>
      </c>
      <c r="BJ6" s="634">
        <f>BL6+BN6+BO6+BP6</f>
        <v>66182</v>
      </c>
      <c r="BK6" s="629">
        <v>67945</v>
      </c>
      <c r="BL6" s="629">
        <v>63307</v>
      </c>
      <c r="BM6" s="629">
        <v>1763</v>
      </c>
      <c r="BN6" s="629">
        <v>0</v>
      </c>
      <c r="BO6" s="629">
        <v>2875</v>
      </c>
      <c r="BP6" s="629">
        <v>0</v>
      </c>
      <c r="BQ6" s="629">
        <v>0</v>
      </c>
      <c r="BR6" s="629">
        <v>40</v>
      </c>
      <c r="BS6" s="629">
        <v>40</v>
      </c>
      <c r="BT6" s="629">
        <v>37</v>
      </c>
      <c r="BU6" s="629">
        <v>0</v>
      </c>
      <c r="BV6" s="629">
        <v>17083</v>
      </c>
      <c r="BW6" s="629">
        <v>6</v>
      </c>
      <c r="BX6" s="629">
        <v>350</v>
      </c>
      <c r="BY6" s="629">
        <v>0</v>
      </c>
      <c r="BZ6" s="629">
        <v>0</v>
      </c>
      <c r="CA6" s="629">
        <v>218</v>
      </c>
      <c r="CB6" s="629">
        <v>472</v>
      </c>
      <c r="CC6" s="629">
        <v>8</v>
      </c>
      <c r="CD6" s="629">
        <v>28</v>
      </c>
      <c r="CE6" s="629">
        <v>13030</v>
      </c>
      <c r="CF6" s="629">
        <v>1562</v>
      </c>
      <c r="CG6" s="629">
        <v>0</v>
      </c>
      <c r="CH6" s="629">
        <v>378</v>
      </c>
      <c r="CI6" s="629">
        <v>0</v>
      </c>
      <c r="CJ6" s="629">
        <v>0</v>
      </c>
      <c r="CK6" s="634">
        <f aca="true" t="shared" si="9" ref="CK6:CK27">CI6+CJ6</f>
        <v>0</v>
      </c>
      <c r="CL6" s="629">
        <v>0</v>
      </c>
      <c r="CM6" s="629">
        <v>0</v>
      </c>
      <c r="CN6" s="629">
        <v>0</v>
      </c>
      <c r="CO6" s="629">
        <v>0</v>
      </c>
      <c r="CP6" s="629">
        <v>0</v>
      </c>
      <c r="CQ6" s="634">
        <f aca="true" t="shared" si="10" ref="CQ6:CQ27">CP6+CO6</f>
        <v>0</v>
      </c>
      <c r="CR6" s="629">
        <v>0</v>
      </c>
      <c r="CS6" s="629">
        <v>0</v>
      </c>
      <c r="CT6" s="629">
        <v>0</v>
      </c>
      <c r="CU6" s="629">
        <v>28</v>
      </c>
      <c r="CV6" s="629">
        <v>505</v>
      </c>
      <c r="CW6" s="629">
        <v>0</v>
      </c>
      <c r="CX6" s="629">
        <v>0</v>
      </c>
      <c r="CY6" s="629">
        <v>0</v>
      </c>
      <c r="CZ6" s="629">
        <v>74</v>
      </c>
      <c r="DA6" s="629">
        <v>74</v>
      </c>
      <c r="DB6" s="629">
        <v>2646</v>
      </c>
      <c r="DC6" s="629">
        <v>209</v>
      </c>
    </row>
    <row r="7" spans="1:107" ht="12.75">
      <c r="A7" s="579" t="s">
        <v>139</v>
      </c>
      <c r="B7" s="635">
        <v>0</v>
      </c>
      <c r="C7" s="630">
        <f t="shared" si="0"/>
        <v>16.24</v>
      </c>
      <c r="D7" s="631">
        <v>16.24</v>
      </c>
      <c r="E7" s="631">
        <v>0</v>
      </c>
      <c r="F7" s="631">
        <v>31</v>
      </c>
      <c r="G7" s="631">
        <v>25.5</v>
      </c>
      <c r="H7" s="631">
        <v>0</v>
      </c>
      <c r="I7" s="631">
        <v>29.4</v>
      </c>
      <c r="J7" s="630">
        <f t="shared" si="1"/>
        <v>76.63999999999999</v>
      </c>
      <c r="K7" s="624">
        <v>1116618</v>
      </c>
      <c r="L7" s="624">
        <v>1010358</v>
      </c>
      <c r="M7" s="625">
        <f t="shared" si="2"/>
        <v>106260</v>
      </c>
      <c r="N7" s="624">
        <v>1216811</v>
      </c>
      <c r="O7" s="625">
        <f t="shared" si="3"/>
        <v>2333429</v>
      </c>
      <c r="P7" s="624">
        <v>445843</v>
      </c>
      <c r="Q7" s="624">
        <v>278190</v>
      </c>
      <c r="R7" s="624">
        <v>278190</v>
      </c>
      <c r="S7" s="624">
        <v>0</v>
      </c>
      <c r="T7" s="625">
        <f t="shared" si="4"/>
        <v>685152</v>
      </c>
      <c r="U7" s="624">
        <v>515391</v>
      </c>
      <c r="V7" s="624">
        <v>169761</v>
      </c>
      <c r="W7" s="624">
        <v>48781</v>
      </c>
      <c r="X7" s="624">
        <v>11907</v>
      </c>
      <c r="Y7" s="624">
        <v>257472</v>
      </c>
      <c r="Z7" s="624">
        <v>247741</v>
      </c>
      <c r="AA7" s="624">
        <v>12771</v>
      </c>
      <c r="AB7" s="624">
        <v>722</v>
      </c>
      <c r="AC7" s="625">
        <f t="shared" si="5"/>
        <v>1294995</v>
      </c>
      <c r="AD7" s="624">
        <v>34735</v>
      </c>
      <c r="AE7" s="632">
        <v>6264</v>
      </c>
      <c r="AF7" s="632">
        <v>109826</v>
      </c>
      <c r="AG7" s="632">
        <v>50898</v>
      </c>
      <c r="AH7" s="632">
        <v>178121</v>
      </c>
      <c r="AI7" s="633">
        <f t="shared" si="6"/>
        <v>4454111</v>
      </c>
      <c r="AJ7" s="632">
        <v>0</v>
      </c>
      <c r="AK7" s="633">
        <f t="shared" si="7"/>
        <v>4454111</v>
      </c>
      <c r="AL7" s="634">
        <f t="shared" si="8"/>
        <v>14256</v>
      </c>
      <c r="AM7" s="629">
        <v>15654</v>
      </c>
      <c r="AN7" s="629">
        <v>10236</v>
      </c>
      <c r="AO7" s="629">
        <v>5105</v>
      </c>
      <c r="AP7" s="629">
        <v>9963</v>
      </c>
      <c r="AQ7" s="629">
        <v>273</v>
      </c>
      <c r="AR7" s="629">
        <v>3393</v>
      </c>
      <c r="AS7" s="629">
        <v>195</v>
      </c>
      <c r="AT7" s="629">
        <v>432</v>
      </c>
      <c r="AU7" s="629">
        <v>8493</v>
      </c>
      <c r="AV7" s="629">
        <v>3500</v>
      </c>
      <c r="AW7" s="629">
        <v>19</v>
      </c>
      <c r="AX7" s="629">
        <v>19</v>
      </c>
      <c r="AY7" s="629">
        <v>17</v>
      </c>
      <c r="AZ7" s="629">
        <v>2</v>
      </c>
      <c r="BA7" s="629">
        <v>4</v>
      </c>
      <c r="BB7" s="629">
        <v>13997</v>
      </c>
      <c r="BC7" s="629">
        <v>66</v>
      </c>
      <c r="BD7" s="629">
        <v>495</v>
      </c>
      <c r="BE7" s="629">
        <v>11006</v>
      </c>
      <c r="BF7" s="629">
        <v>50</v>
      </c>
      <c r="BG7" s="629">
        <v>266</v>
      </c>
      <c r="BH7" s="629">
        <v>71</v>
      </c>
      <c r="BI7" s="629">
        <v>281</v>
      </c>
      <c r="BJ7" s="634">
        <f>BL7+BN7+BO7</f>
        <v>956146</v>
      </c>
      <c r="BK7" s="629" t="s">
        <v>451</v>
      </c>
      <c r="BL7" s="629">
        <v>736900</v>
      </c>
      <c r="BM7" s="629" t="s">
        <v>451</v>
      </c>
      <c r="BN7" s="629">
        <v>199564</v>
      </c>
      <c r="BO7" s="629">
        <v>19682</v>
      </c>
      <c r="BP7" s="629" t="s">
        <v>451</v>
      </c>
      <c r="BQ7" s="629">
        <v>709563</v>
      </c>
      <c r="BR7" s="629">
        <v>1600</v>
      </c>
      <c r="BS7" s="629">
        <v>857</v>
      </c>
      <c r="BT7" s="629">
        <v>864</v>
      </c>
      <c r="BU7" s="629">
        <v>643</v>
      </c>
      <c r="BV7" s="629">
        <v>15763</v>
      </c>
      <c r="BW7" s="629">
        <v>1159591</v>
      </c>
      <c r="BX7" s="629">
        <v>757</v>
      </c>
      <c r="BY7" s="629">
        <v>159080</v>
      </c>
      <c r="BZ7" s="629">
        <v>63103</v>
      </c>
      <c r="CA7" s="629">
        <v>15036</v>
      </c>
      <c r="CB7" s="629">
        <v>11859</v>
      </c>
      <c r="CC7" s="629">
        <v>2050</v>
      </c>
      <c r="CD7" s="629">
        <v>1271807</v>
      </c>
      <c r="CE7" s="629">
        <v>162344</v>
      </c>
      <c r="CF7" s="629">
        <v>169909</v>
      </c>
      <c r="CG7" s="629">
        <v>467</v>
      </c>
      <c r="CH7" s="629">
        <v>41382</v>
      </c>
      <c r="CI7" s="629">
        <v>3713</v>
      </c>
      <c r="CJ7" s="629">
        <v>5177</v>
      </c>
      <c r="CK7" s="634">
        <f t="shared" si="9"/>
        <v>8890</v>
      </c>
      <c r="CL7" s="629">
        <v>6031</v>
      </c>
      <c r="CM7" s="629">
        <v>455</v>
      </c>
      <c r="CN7" s="629">
        <v>246</v>
      </c>
      <c r="CO7" s="629">
        <v>2687</v>
      </c>
      <c r="CP7" s="629">
        <v>4387</v>
      </c>
      <c r="CQ7" s="634">
        <f t="shared" si="10"/>
        <v>7074</v>
      </c>
      <c r="CR7" s="629">
        <v>4478</v>
      </c>
      <c r="CS7" s="629">
        <v>961</v>
      </c>
      <c r="CT7" s="629">
        <v>576</v>
      </c>
      <c r="CU7" s="629">
        <v>220</v>
      </c>
      <c r="CV7" s="629">
        <v>5171</v>
      </c>
      <c r="CW7" s="629">
        <v>48</v>
      </c>
      <c r="CX7" s="629">
        <v>26</v>
      </c>
      <c r="CY7" s="629">
        <v>500</v>
      </c>
      <c r="CZ7" s="629">
        <v>84</v>
      </c>
      <c r="DA7" s="629">
        <v>152</v>
      </c>
      <c r="DB7" s="629">
        <v>24191</v>
      </c>
      <c r="DC7" s="629">
        <v>991</v>
      </c>
    </row>
    <row r="8" spans="1:107" ht="12.75">
      <c r="A8" s="579" t="s">
        <v>140</v>
      </c>
      <c r="B8" s="629">
        <v>0</v>
      </c>
      <c r="C8" s="630">
        <f t="shared" si="0"/>
        <v>15</v>
      </c>
      <c r="D8" s="631">
        <v>13</v>
      </c>
      <c r="E8" s="631">
        <v>2</v>
      </c>
      <c r="F8" s="631">
        <v>16</v>
      </c>
      <c r="G8" s="631">
        <v>9</v>
      </c>
      <c r="H8" s="631">
        <v>0</v>
      </c>
      <c r="I8" s="631">
        <v>7</v>
      </c>
      <c r="J8" s="630">
        <f t="shared" si="1"/>
        <v>38</v>
      </c>
      <c r="K8" s="624">
        <v>999301</v>
      </c>
      <c r="L8" s="624">
        <v>799021</v>
      </c>
      <c r="M8" s="625">
        <f t="shared" si="2"/>
        <v>200280</v>
      </c>
      <c r="N8" s="624">
        <v>707798</v>
      </c>
      <c r="O8" s="625">
        <f t="shared" si="3"/>
        <v>1707099</v>
      </c>
      <c r="P8" s="624">
        <v>125101</v>
      </c>
      <c r="Q8" s="624">
        <v>133357</v>
      </c>
      <c r="R8" s="624" t="s">
        <v>451</v>
      </c>
      <c r="S8" s="624" t="s">
        <v>451</v>
      </c>
      <c r="T8" s="625">
        <f t="shared" si="4"/>
        <v>550307</v>
      </c>
      <c r="U8" s="624">
        <v>476930</v>
      </c>
      <c r="V8" s="624">
        <v>73377</v>
      </c>
      <c r="W8" s="624">
        <v>7506</v>
      </c>
      <c r="X8" s="624">
        <v>1822</v>
      </c>
      <c r="Y8" s="624">
        <v>197564</v>
      </c>
      <c r="Z8" s="624" t="s">
        <v>451</v>
      </c>
      <c r="AA8" s="624" t="s">
        <v>451</v>
      </c>
      <c r="AB8" s="624">
        <v>0</v>
      </c>
      <c r="AC8" s="625">
        <f t="shared" si="5"/>
        <v>890556</v>
      </c>
      <c r="AD8" s="624">
        <v>4176</v>
      </c>
      <c r="AE8" s="632">
        <v>0</v>
      </c>
      <c r="AF8" s="632">
        <v>156569</v>
      </c>
      <c r="AG8" s="632">
        <v>0</v>
      </c>
      <c r="AH8" s="632">
        <v>35870</v>
      </c>
      <c r="AI8" s="633">
        <f t="shared" si="6"/>
        <v>2919371</v>
      </c>
      <c r="AJ8" s="632">
        <v>0</v>
      </c>
      <c r="AK8" s="633">
        <f t="shared" si="7"/>
        <v>2919371</v>
      </c>
      <c r="AL8" s="634">
        <f t="shared" si="8"/>
        <v>9944</v>
      </c>
      <c r="AM8" s="629">
        <v>8217</v>
      </c>
      <c r="AN8" s="629">
        <v>9337</v>
      </c>
      <c r="AO8" s="632" t="s">
        <v>451</v>
      </c>
      <c r="AP8" s="629">
        <v>9337</v>
      </c>
      <c r="AQ8" s="629">
        <v>0</v>
      </c>
      <c r="AR8" s="629">
        <v>503</v>
      </c>
      <c r="AS8" s="629">
        <v>104</v>
      </c>
      <c r="AT8" s="629">
        <v>0</v>
      </c>
      <c r="AU8" s="629">
        <v>27629</v>
      </c>
      <c r="AV8" s="629">
        <v>1125</v>
      </c>
      <c r="AW8" s="629">
        <v>0</v>
      </c>
      <c r="AX8" s="629">
        <v>0</v>
      </c>
      <c r="AY8" s="629">
        <v>0</v>
      </c>
      <c r="AZ8" s="629">
        <v>0</v>
      </c>
      <c r="BA8" s="629">
        <v>0</v>
      </c>
      <c r="BB8" s="629">
        <v>9665</v>
      </c>
      <c r="BC8" s="629">
        <v>0</v>
      </c>
      <c r="BD8" s="629">
        <v>0</v>
      </c>
      <c r="BE8" s="629">
        <v>0</v>
      </c>
      <c r="BF8" s="629">
        <v>0</v>
      </c>
      <c r="BG8" s="629">
        <v>0</v>
      </c>
      <c r="BH8" s="629">
        <v>0</v>
      </c>
      <c r="BI8" s="629">
        <v>0</v>
      </c>
      <c r="BJ8" s="634">
        <v>420502</v>
      </c>
      <c r="BK8" s="629" t="s">
        <v>451</v>
      </c>
      <c r="BL8" s="629" t="s">
        <v>451</v>
      </c>
      <c r="BM8" s="629" t="s">
        <v>451</v>
      </c>
      <c r="BN8" s="629" t="s">
        <v>451</v>
      </c>
      <c r="BO8" s="629" t="s">
        <v>451</v>
      </c>
      <c r="BP8" s="629" t="s">
        <v>451</v>
      </c>
      <c r="BQ8" s="629">
        <v>46924</v>
      </c>
      <c r="BR8" s="629">
        <v>1906</v>
      </c>
      <c r="BS8" s="629">
        <v>1906</v>
      </c>
      <c r="BT8" s="629">
        <v>1317</v>
      </c>
      <c r="BU8" s="629">
        <v>183</v>
      </c>
      <c r="BV8" s="629">
        <v>25013</v>
      </c>
      <c r="BW8" s="629">
        <v>727155</v>
      </c>
      <c r="BX8" s="629">
        <v>2000</v>
      </c>
      <c r="BY8" s="629">
        <v>150</v>
      </c>
      <c r="BZ8" s="629">
        <v>1114</v>
      </c>
      <c r="CA8" s="629">
        <v>5439</v>
      </c>
      <c r="CB8" s="629">
        <v>5871</v>
      </c>
      <c r="CC8" s="629">
        <v>3</v>
      </c>
      <c r="CD8" s="629">
        <v>0</v>
      </c>
      <c r="CE8" s="629">
        <v>41667</v>
      </c>
      <c r="CF8" s="629">
        <v>47654</v>
      </c>
      <c r="CG8" s="629">
        <v>438</v>
      </c>
      <c r="CH8" s="629">
        <v>15029</v>
      </c>
      <c r="CI8" s="629">
        <v>4670</v>
      </c>
      <c r="CJ8" s="629">
        <v>5024</v>
      </c>
      <c r="CK8" s="634">
        <f t="shared" si="9"/>
        <v>9694</v>
      </c>
      <c r="CL8" s="629">
        <v>6549</v>
      </c>
      <c r="CM8" s="629">
        <v>418</v>
      </c>
      <c r="CN8" s="629">
        <v>0</v>
      </c>
      <c r="CO8" s="629">
        <v>3990</v>
      </c>
      <c r="CP8" s="629">
        <v>7812</v>
      </c>
      <c r="CQ8" s="634">
        <f t="shared" si="10"/>
        <v>11802</v>
      </c>
      <c r="CR8" s="629">
        <v>9089</v>
      </c>
      <c r="CS8" s="629">
        <v>329</v>
      </c>
      <c r="CT8" s="629">
        <v>0</v>
      </c>
      <c r="CU8" s="629">
        <v>100</v>
      </c>
      <c r="CV8" s="629">
        <v>2677</v>
      </c>
      <c r="CW8" s="629">
        <v>0</v>
      </c>
      <c r="CX8" s="629">
        <v>0</v>
      </c>
      <c r="CY8" s="629">
        <v>2677</v>
      </c>
      <c r="CZ8" s="629">
        <v>83</v>
      </c>
      <c r="DA8" s="629">
        <v>77</v>
      </c>
      <c r="DB8" s="629">
        <v>9376</v>
      </c>
      <c r="DC8" s="629">
        <v>573</v>
      </c>
    </row>
    <row r="9" spans="1:107" ht="12.75">
      <c r="A9" s="579" t="s">
        <v>141</v>
      </c>
      <c r="B9" s="629">
        <v>0</v>
      </c>
      <c r="C9" s="630">
        <f t="shared" si="0"/>
        <v>27.51</v>
      </c>
      <c r="D9" s="631">
        <v>25.51</v>
      </c>
      <c r="E9" s="631">
        <v>2</v>
      </c>
      <c r="F9" s="631">
        <v>45.83</v>
      </c>
      <c r="G9" s="631">
        <v>29.75</v>
      </c>
      <c r="H9" s="631">
        <v>0</v>
      </c>
      <c r="I9" s="631">
        <v>41.19</v>
      </c>
      <c r="J9" s="630">
        <f t="shared" si="1"/>
        <v>114.53</v>
      </c>
      <c r="K9" s="624">
        <v>2129319</v>
      </c>
      <c r="L9" s="624">
        <v>2018089</v>
      </c>
      <c r="M9" s="625">
        <f t="shared" si="2"/>
        <v>111230</v>
      </c>
      <c r="N9" s="624">
        <v>1722830</v>
      </c>
      <c r="O9" s="625">
        <f t="shared" si="3"/>
        <v>3852149</v>
      </c>
      <c r="P9" s="624">
        <v>620016</v>
      </c>
      <c r="Q9" s="624">
        <v>838336</v>
      </c>
      <c r="R9" s="624">
        <v>751590</v>
      </c>
      <c r="S9" s="624">
        <v>86746</v>
      </c>
      <c r="T9" s="625">
        <f t="shared" si="4"/>
        <v>1051641</v>
      </c>
      <c r="U9" s="624">
        <v>823844</v>
      </c>
      <c r="V9" s="624">
        <v>227797</v>
      </c>
      <c r="W9" s="624">
        <v>123508</v>
      </c>
      <c r="X9" s="624">
        <v>49899</v>
      </c>
      <c r="Y9" s="624">
        <v>174436</v>
      </c>
      <c r="Z9" s="624">
        <v>174436</v>
      </c>
      <c r="AA9" s="624" t="s">
        <v>451</v>
      </c>
      <c r="AB9" s="624">
        <v>5189</v>
      </c>
      <c r="AC9" s="625">
        <f>SUM(Q9,T9,W9,X9,Y9,AA9,AB9)</f>
        <v>2243009</v>
      </c>
      <c r="AD9" s="624">
        <v>47522</v>
      </c>
      <c r="AE9" s="632">
        <v>87743</v>
      </c>
      <c r="AF9" s="632">
        <v>142172</v>
      </c>
      <c r="AG9" s="632">
        <v>75247</v>
      </c>
      <c r="AH9" s="632">
        <v>143447</v>
      </c>
      <c r="AI9" s="633">
        <f t="shared" si="6"/>
        <v>7211305</v>
      </c>
      <c r="AJ9" s="632">
        <v>0</v>
      </c>
      <c r="AK9" s="633">
        <f t="shared" si="7"/>
        <v>7211305</v>
      </c>
      <c r="AL9" s="634">
        <f t="shared" si="8"/>
        <v>26634</v>
      </c>
      <c r="AM9" s="629">
        <v>23533</v>
      </c>
      <c r="AN9" s="629">
        <v>23463</v>
      </c>
      <c r="AO9" s="629">
        <v>3</v>
      </c>
      <c r="AP9" s="629">
        <v>21144</v>
      </c>
      <c r="AQ9" s="629">
        <v>2319</v>
      </c>
      <c r="AR9" s="629">
        <v>2324</v>
      </c>
      <c r="AS9" s="629">
        <v>680</v>
      </c>
      <c r="AT9" s="629">
        <v>167</v>
      </c>
      <c r="AU9" s="629">
        <v>15365</v>
      </c>
      <c r="AV9" s="629">
        <v>1980</v>
      </c>
      <c r="AW9" s="629">
        <v>15</v>
      </c>
      <c r="AX9" s="629">
        <v>14</v>
      </c>
      <c r="AY9" s="629">
        <v>15</v>
      </c>
      <c r="AZ9" s="629">
        <v>0</v>
      </c>
      <c r="BA9" s="629">
        <v>409</v>
      </c>
      <c r="BB9" s="629">
        <v>1379</v>
      </c>
      <c r="BC9" s="629">
        <v>67.5</v>
      </c>
      <c r="BD9" s="629">
        <v>4109</v>
      </c>
      <c r="BE9" s="629">
        <v>0</v>
      </c>
      <c r="BF9" s="629">
        <v>984</v>
      </c>
      <c r="BG9" s="629">
        <v>417</v>
      </c>
      <c r="BH9" s="629"/>
      <c r="BI9" s="629">
        <v>0</v>
      </c>
      <c r="BJ9" s="634">
        <f>BL9+BN9+BO9+BP9</f>
        <v>1025691</v>
      </c>
      <c r="BK9" s="629">
        <v>732250</v>
      </c>
      <c r="BL9" s="629">
        <v>847682</v>
      </c>
      <c r="BM9" s="629">
        <v>4376</v>
      </c>
      <c r="BN9" s="629">
        <v>145977</v>
      </c>
      <c r="BO9" s="629">
        <v>20332</v>
      </c>
      <c r="BP9" s="629">
        <v>11700</v>
      </c>
      <c r="BQ9" s="629">
        <v>279357</v>
      </c>
      <c r="BR9" s="629">
        <v>4020</v>
      </c>
      <c r="BS9" s="629">
        <v>2466</v>
      </c>
      <c r="BT9" s="629">
        <v>2617</v>
      </c>
      <c r="BU9" s="629">
        <v>1403</v>
      </c>
      <c r="BV9" s="629">
        <v>2261</v>
      </c>
      <c r="BW9" s="629">
        <v>1211141</v>
      </c>
      <c r="BX9" s="629">
        <v>1616.4</v>
      </c>
      <c r="BY9" s="629">
        <v>161880</v>
      </c>
      <c r="BZ9" s="629">
        <v>2792</v>
      </c>
      <c r="CA9" s="629">
        <v>72668</v>
      </c>
      <c r="CB9" s="629">
        <v>4457</v>
      </c>
      <c r="CC9" s="629">
        <v>8432</v>
      </c>
      <c r="CD9" s="629">
        <v>0</v>
      </c>
      <c r="CE9" s="629">
        <v>270061</v>
      </c>
      <c r="CF9" s="629">
        <v>338111</v>
      </c>
      <c r="CG9" s="629" t="s">
        <v>451</v>
      </c>
      <c r="CH9" s="629">
        <v>45990</v>
      </c>
      <c r="CI9" s="629">
        <v>2819</v>
      </c>
      <c r="CJ9" s="629">
        <v>7534</v>
      </c>
      <c r="CK9" s="634">
        <f t="shared" si="9"/>
        <v>10353</v>
      </c>
      <c r="CL9" s="629">
        <v>4399</v>
      </c>
      <c r="CM9" s="629">
        <v>389</v>
      </c>
      <c r="CN9" s="629">
        <v>252</v>
      </c>
      <c r="CO9" s="629">
        <v>5117</v>
      </c>
      <c r="CP9" s="629">
        <v>3067</v>
      </c>
      <c r="CQ9" s="636">
        <v>8184</v>
      </c>
      <c r="CR9" s="629">
        <v>3264</v>
      </c>
      <c r="CS9" s="629">
        <v>438</v>
      </c>
      <c r="CT9" s="629">
        <v>112</v>
      </c>
      <c r="CU9" s="629">
        <v>496</v>
      </c>
      <c r="CV9" s="629">
        <v>9620</v>
      </c>
      <c r="CW9" s="629">
        <v>0</v>
      </c>
      <c r="CX9" s="629">
        <v>0</v>
      </c>
      <c r="CY9" s="629">
        <v>9620</v>
      </c>
      <c r="CZ9" s="629">
        <v>91</v>
      </c>
      <c r="DA9" s="629">
        <v>149</v>
      </c>
      <c r="DB9" s="629">
        <v>15708</v>
      </c>
      <c r="DC9" s="629">
        <v>2396</v>
      </c>
    </row>
    <row r="10" spans="1:107" ht="12.75">
      <c r="A10" s="579" t="s">
        <v>142</v>
      </c>
      <c r="B10" s="629">
        <v>1</v>
      </c>
      <c r="C10" s="630">
        <f t="shared" si="0"/>
        <v>27.09</v>
      </c>
      <c r="D10" s="631">
        <v>27.09</v>
      </c>
      <c r="E10" s="631">
        <v>0</v>
      </c>
      <c r="F10" s="631">
        <v>39.08</v>
      </c>
      <c r="G10" s="631">
        <v>28.15</v>
      </c>
      <c r="H10" s="631">
        <v>0</v>
      </c>
      <c r="I10" s="631">
        <v>35.57</v>
      </c>
      <c r="J10" s="630">
        <f t="shared" si="1"/>
        <v>101.74000000000001</v>
      </c>
      <c r="K10" s="624">
        <v>1785614</v>
      </c>
      <c r="L10" s="624">
        <v>1541041</v>
      </c>
      <c r="M10" s="625">
        <f t="shared" si="2"/>
        <v>244573</v>
      </c>
      <c r="N10" s="624">
        <v>1525759</v>
      </c>
      <c r="O10" s="625">
        <f t="shared" si="3"/>
        <v>3311373</v>
      </c>
      <c r="P10" s="624">
        <v>583152</v>
      </c>
      <c r="Q10" s="624">
        <v>1044507</v>
      </c>
      <c r="R10" s="624">
        <v>1044507</v>
      </c>
      <c r="S10" s="624">
        <v>0</v>
      </c>
      <c r="T10" s="625">
        <f t="shared" si="4"/>
        <v>633019</v>
      </c>
      <c r="U10" s="624">
        <v>533364</v>
      </c>
      <c r="V10" s="624">
        <v>99655</v>
      </c>
      <c r="W10" s="624">
        <v>48038</v>
      </c>
      <c r="X10" s="624">
        <v>23035</v>
      </c>
      <c r="Y10" s="624">
        <v>550041</v>
      </c>
      <c r="Z10" s="624">
        <v>230357</v>
      </c>
      <c r="AA10" s="624">
        <v>90522</v>
      </c>
      <c r="AB10" s="624">
        <v>372</v>
      </c>
      <c r="AC10" s="625">
        <f t="shared" si="5"/>
        <v>2389534</v>
      </c>
      <c r="AD10" s="624">
        <v>22805</v>
      </c>
      <c r="AE10" s="632">
        <v>33048</v>
      </c>
      <c r="AF10" s="632">
        <v>216932</v>
      </c>
      <c r="AG10" s="632">
        <v>66244</v>
      </c>
      <c r="AH10" s="632">
        <v>190647</v>
      </c>
      <c r="AI10" s="637">
        <v>5769228</v>
      </c>
      <c r="AJ10" s="632">
        <v>0</v>
      </c>
      <c r="AK10" s="637">
        <f t="shared" si="7"/>
        <v>5769228</v>
      </c>
      <c r="AL10" s="634">
        <f t="shared" si="8"/>
        <v>27072</v>
      </c>
      <c r="AM10" s="629">
        <v>21373</v>
      </c>
      <c r="AN10" s="629">
        <v>25185</v>
      </c>
      <c r="AO10" s="629">
        <v>824</v>
      </c>
      <c r="AP10" s="629">
        <v>21587</v>
      </c>
      <c r="AQ10" s="629">
        <v>3598</v>
      </c>
      <c r="AR10" s="629">
        <v>1352</v>
      </c>
      <c r="AS10" s="629">
        <v>505</v>
      </c>
      <c r="AT10" s="629">
        <v>30</v>
      </c>
      <c r="AU10" s="629">
        <v>10450</v>
      </c>
      <c r="AV10" s="629">
        <v>0</v>
      </c>
      <c r="AW10" s="629">
        <v>114</v>
      </c>
      <c r="AX10" s="629">
        <v>114</v>
      </c>
      <c r="AY10" s="629">
        <v>27</v>
      </c>
      <c r="AZ10" s="629">
        <v>11</v>
      </c>
      <c r="BA10" s="629">
        <v>1016</v>
      </c>
      <c r="BB10" s="629">
        <v>23039</v>
      </c>
      <c r="BC10" s="629">
        <v>0</v>
      </c>
      <c r="BD10" s="629">
        <v>311</v>
      </c>
      <c r="BE10" s="629">
        <v>44</v>
      </c>
      <c r="BF10" s="629">
        <v>51</v>
      </c>
      <c r="BG10" s="629">
        <v>535</v>
      </c>
      <c r="BH10" s="629">
        <v>256</v>
      </c>
      <c r="BI10" s="629">
        <v>0</v>
      </c>
      <c r="BJ10" s="636">
        <v>1169023</v>
      </c>
      <c r="BK10" s="629">
        <v>786315</v>
      </c>
      <c r="BL10" s="629">
        <v>1065138</v>
      </c>
      <c r="BM10" s="629">
        <v>4132</v>
      </c>
      <c r="BN10" s="629">
        <v>71983</v>
      </c>
      <c r="BO10" s="629">
        <v>17349</v>
      </c>
      <c r="BP10" s="629">
        <v>14553</v>
      </c>
      <c r="BQ10" s="629">
        <v>0</v>
      </c>
      <c r="BR10" s="629">
        <v>4765</v>
      </c>
      <c r="BS10" s="629">
        <v>4735</v>
      </c>
      <c r="BT10" s="629">
        <v>2305</v>
      </c>
      <c r="BU10" s="629">
        <v>280</v>
      </c>
      <c r="BV10" s="629">
        <v>6062</v>
      </c>
      <c r="BW10" s="629">
        <v>1121532</v>
      </c>
      <c r="BX10" s="629">
        <v>976</v>
      </c>
      <c r="BY10" s="629">
        <v>9926</v>
      </c>
      <c r="BZ10" s="629">
        <v>22518</v>
      </c>
      <c r="CA10" s="629">
        <v>21677</v>
      </c>
      <c r="CB10" s="629">
        <v>5294</v>
      </c>
      <c r="CC10" s="629">
        <v>3514</v>
      </c>
      <c r="CD10" s="629">
        <v>10346</v>
      </c>
      <c r="CE10" s="629">
        <v>220147</v>
      </c>
      <c r="CF10" s="629">
        <v>317712</v>
      </c>
      <c r="CG10" s="629" t="s">
        <v>354</v>
      </c>
      <c r="CH10" s="629">
        <v>34725</v>
      </c>
      <c r="CI10" s="629">
        <v>4733</v>
      </c>
      <c r="CJ10" s="629">
        <v>6945</v>
      </c>
      <c r="CK10" s="634">
        <f t="shared" si="9"/>
        <v>11678</v>
      </c>
      <c r="CL10" s="629">
        <v>1889</v>
      </c>
      <c r="CM10" s="629">
        <v>327</v>
      </c>
      <c r="CN10" s="629">
        <v>13704</v>
      </c>
      <c r="CO10" s="629">
        <v>10459</v>
      </c>
      <c r="CP10" s="629">
        <v>16038</v>
      </c>
      <c r="CQ10" s="634">
        <f t="shared" si="10"/>
        <v>26497</v>
      </c>
      <c r="CR10" s="629">
        <v>11335</v>
      </c>
      <c r="CS10" s="629">
        <v>3744</v>
      </c>
      <c r="CT10" s="629">
        <v>9885</v>
      </c>
      <c r="CU10" s="629">
        <v>831</v>
      </c>
      <c r="CV10" s="629">
        <v>18832</v>
      </c>
      <c r="CW10" s="629">
        <v>15</v>
      </c>
      <c r="CX10" s="629">
        <v>16</v>
      </c>
      <c r="CY10" s="629">
        <v>294</v>
      </c>
      <c r="CZ10" s="629">
        <v>83.5</v>
      </c>
      <c r="DA10" s="629">
        <v>200</v>
      </c>
      <c r="DB10" s="629" t="s">
        <v>451</v>
      </c>
      <c r="DC10" s="629">
        <v>2853</v>
      </c>
    </row>
    <row r="11" spans="1:107" ht="12.75">
      <c r="A11" s="579" t="s">
        <v>143</v>
      </c>
      <c r="B11" s="629">
        <v>1</v>
      </c>
      <c r="C11" s="630">
        <f t="shared" si="0"/>
        <v>14</v>
      </c>
      <c r="D11" s="631">
        <v>12</v>
      </c>
      <c r="E11" s="631">
        <v>2</v>
      </c>
      <c r="F11" s="631">
        <v>20</v>
      </c>
      <c r="G11" s="631">
        <v>15</v>
      </c>
      <c r="H11" s="631">
        <v>0</v>
      </c>
      <c r="I11" s="631">
        <v>12</v>
      </c>
      <c r="J11" s="630">
        <f t="shared" si="1"/>
        <v>46</v>
      </c>
      <c r="K11" s="624">
        <v>1097866</v>
      </c>
      <c r="L11" s="624">
        <v>886866</v>
      </c>
      <c r="M11" s="625">
        <f t="shared" si="2"/>
        <v>211000</v>
      </c>
      <c r="N11" s="624">
        <v>855668</v>
      </c>
      <c r="O11" s="625">
        <f t="shared" si="3"/>
        <v>1953534</v>
      </c>
      <c r="P11" s="624">
        <v>198529</v>
      </c>
      <c r="Q11" s="624">
        <v>218083</v>
      </c>
      <c r="R11" s="624">
        <v>218083</v>
      </c>
      <c r="S11" s="624">
        <v>0</v>
      </c>
      <c r="T11" s="625">
        <f t="shared" si="4"/>
        <v>651590</v>
      </c>
      <c r="U11" s="624">
        <v>435061</v>
      </c>
      <c r="V11" s="624">
        <v>216529</v>
      </c>
      <c r="W11" s="624">
        <v>36494</v>
      </c>
      <c r="X11" s="624">
        <v>6860</v>
      </c>
      <c r="Y11" s="624">
        <v>312447</v>
      </c>
      <c r="Z11" s="624">
        <v>312447</v>
      </c>
      <c r="AA11" s="624">
        <v>27716</v>
      </c>
      <c r="AB11" s="624">
        <v>0</v>
      </c>
      <c r="AC11" s="625">
        <f t="shared" si="5"/>
        <v>1253190</v>
      </c>
      <c r="AD11" s="624">
        <v>21513</v>
      </c>
      <c r="AE11" s="632" t="s">
        <v>451</v>
      </c>
      <c r="AF11" s="632">
        <v>56208</v>
      </c>
      <c r="AG11" s="632">
        <v>51146</v>
      </c>
      <c r="AH11" s="632">
        <v>110063</v>
      </c>
      <c r="AI11" s="633">
        <f t="shared" si="6"/>
        <v>3644183</v>
      </c>
      <c r="AJ11" s="632">
        <v>0</v>
      </c>
      <c r="AK11" s="633">
        <f t="shared" si="7"/>
        <v>3644183</v>
      </c>
      <c r="AL11" s="634">
        <f t="shared" si="8"/>
        <v>9357</v>
      </c>
      <c r="AM11" s="629" t="s">
        <v>451</v>
      </c>
      <c r="AN11" s="629">
        <v>7702</v>
      </c>
      <c r="AO11" s="629">
        <v>0</v>
      </c>
      <c r="AP11" s="629" t="s">
        <v>451</v>
      </c>
      <c r="AQ11" s="629" t="s">
        <v>451</v>
      </c>
      <c r="AR11" s="629">
        <v>1488</v>
      </c>
      <c r="AS11" s="629">
        <v>167</v>
      </c>
      <c r="AT11" s="629">
        <v>0</v>
      </c>
      <c r="AU11" s="629">
        <v>6627</v>
      </c>
      <c r="AV11" s="629">
        <v>1719</v>
      </c>
      <c r="AW11" s="629">
        <v>0</v>
      </c>
      <c r="AX11" s="629">
        <v>0</v>
      </c>
      <c r="AY11" s="629">
        <v>0</v>
      </c>
      <c r="AZ11" s="629">
        <v>0</v>
      </c>
      <c r="BA11" s="629">
        <v>4026</v>
      </c>
      <c r="BB11" s="629">
        <v>0</v>
      </c>
      <c r="BC11" s="629" t="s">
        <v>451</v>
      </c>
      <c r="BD11" s="629">
        <v>0</v>
      </c>
      <c r="BE11" s="629" t="s">
        <v>451</v>
      </c>
      <c r="BF11" s="629">
        <v>465</v>
      </c>
      <c r="BG11" s="629">
        <v>101</v>
      </c>
      <c r="BH11" s="629">
        <v>116</v>
      </c>
      <c r="BI11" s="629">
        <v>0</v>
      </c>
      <c r="BJ11" s="634">
        <f>BL11+BN11+BO11+BP11</f>
        <v>930841</v>
      </c>
      <c r="BK11" s="629">
        <v>927905</v>
      </c>
      <c r="BL11" s="629">
        <v>798306</v>
      </c>
      <c r="BM11" s="629">
        <v>4415</v>
      </c>
      <c r="BN11" s="629">
        <v>116329</v>
      </c>
      <c r="BO11" s="629">
        <v>16206</v>
      </c>
      <c r="BP11" s="629">
        <v>0</v>
      </c>
      <c r="BQ11" s="629">
        <v>65040</v>
      </c>
      <c r="BR11" s="629">
        <v>2284</v>
      </c>
      <c r="BS11" s="629" t="s">
        <v>451</v>
      </c>
      <c r="BT11" s="629">
        <v>1528</v>
      </c>
      <c r="BU11" s="629">
        <v>756</v>
      </c>
      <c r="BV11" s="629">
        <v>13400</v>
      </c>
      <c r="BW11" s="629">
        <v>854711</v>
      </c>
      <c r="BX11" s="629" t="s">
        <v>451</v>
      </c>
      <c r="BY11" s="629">
        <v>248</v>
      </c>
      <c r="BZ11" s="629" t="s">
        <v>451</v>
      </c>
      <c r="CA11" s="629">
        <v>24751</v>
      </c>
      <c r="CB11" s="629">
        <v>5283</v>
      </c>
      <c r="CC11" s="629">
        <v>885</v>
      </c>
      <c r="CD11" s="629">
        <v>0</v>
      </c>
      <c r="CE11" s="629">
        <v>97740</v>
      </c>
      <c r="CF11" s="629">
        <v>86815</v>
      </c>
      <c r="CG11" s="629">
        <v>356</v>
      </c>
      <c r="CH11" s="629">
        <v>77994</v>
      </c>
      <c r="CI11" s="629">
        <v>9277</v>
      </c>
      <c r="CJ11" s="629">
        <v>1795</v>
      </c>
      <c r="CK11" s="634">
        <f t="shared" si="9"/>
        <v>11072</v>
      </c>
      <c r="CL11" s="629">
        <v>2768</v>
      </c>
      <c r="CM11" s="629">
        <v>165</v>
      </c>
      <c r="CN11" s="629">
        <v>2963</v>
      </c>
      <c r="CO11" s="629">
        <v>5634</v>
      </c>
      <c r="CP11" s="629">
        <v>3497</v>
      </c>
      <c r="CQ11" s="634">
        <f t="shared" si="10"/>
        <v>9131</v>
      </c>
      <c r="CR11" s="629">
        <v>2459</v>
      </c>
      <c r="CS11" s="629">
        <v>316</v>
      </c>
      <c r="CT11" s="629">
        <v>3101</v>
      </c>
      <c r="CU11" s="629">
        <v>403</v>
      </c>
      <c r="CV11" s="629">
        <v>4062</v>
      </c>
      <c r="CW11" s="629">
        <v>340</v>
      </c>
      <c r="CX11" s="629">
        <v>616</v>
      </c>
      <c r="CY11" s="629" t="s">
        <v>451</v>
      </c>
      <c r="CZ11" s="629">
        <v>80</v>
      </c>
      <c r="DA11" s="629">
        <v>140</v>
      </c>
      <c r="DB11" s="629">
        <v>14042</v>
      </c>
      <c r="DC11" s="629">
        <v>886</v>
      </c>
    </row>
    <row r="12" spans="1:107" ht="12.75">
      <c r="A12" s="579" t="s">
        <v>144</v>
      </c>
      <c r="B12" s="629">
        <v>0</v>
      </c>
      <c r="C12" s="630">
        <f t="shared" si="0"/>
        <v>16.23</v>
      </c>
      <c r="D12" s="631">
        <v>12.23</v>
      </c>
      <c r="E12" s="631">
        <v>4</v>
      </c>
      <c r="F12" s="631">
        <v>20.43</v>
      </c>
      <c r="G12" s="631">
        <v>15.43</v>
      </c>
      <c r="H12" s="631">
        <v>0</v>
      </c>
      <c r="I12" s="631">
        <v>11.25</v>
      </c>
      <c r="J12" s="630">
        <f t="shared" si="1"/>
        <v>47.91</v>
      </c>
      <c r="K12" s="624">
        <v>1135194</v>
      </c>
      <c r="L12" s="624">
        <v>899211.8</v>
      </c>
      <c r="M12" s="625">
        <f t="shared" si="2"/>
        <v>235982.19999999995</v>
      </c>
      <c r="N12" s="624">
        <v>197099</v>
      </c>
      <c r="O12" s="625">
        <f t="shared" si="3"/>
        <v>1332293</v>
      </c>
      <c r="P12" s="624">
        <v>167823</v>
      </c>
      <c r="Q12" s="624">
        <v>331541</v>
      </c>
      <c r="R12" s="624">
        <v>331541</v>
      </c>
      <c r="S12" s="624">
        <v>0</v>
      </c>
      <c r="T12" s="625">
        <f t="shared" si="4"/>
        <v>445698</v>
      </c>
      <c r="U12" s="624">
        <v>366814</v>
      </c>
      <c r="V12" s="624">
        <v>78884</v>
      </c>
      <c r="W12" s="624">
        <v>15197</v>
      </c>
      <c r="X12" s="624">
        <v>30387</v>
      </c>
      <c r="Y12" s="624">
        <v>279684</v>
      </c>
      <c r="Z12" s="624">
        <v>277637</v>
      </c>
      <c r="AA12" s="624">
        <v>30507</v>
      </c>
      <c r="AB12" s="624">
        <v>1033</v>
      </c>
      <c r="AC12" s="625">
        <f t="shared" si="5"/>
        <v>1134047</v>
      </c>
      <c r="AD12" s="624">
        <v>8935</v>
      </c>
      <c r="AE12" s="632">
        <v>20330</v>
      </c>
      <c r="AF12" s="632">
        <v>81104</v>
      </c>
      <c r="AG12" s="632">
        <v>32401</v>
      </c>
      <c r="AH12" s="632">
        <v>101092</v>
      </c>
      <c r="AI12" s="633">
        <f t="shared" si="6"/>
        <v>2878025</v>
      </c>
      <c r="AJ12" s="632">
        <v>0</v>
      </c>
      <c r="AK12" s="633">
        <f t="shared" si="7"/>
        <v>2878025</v>
      </c>
      <c r="AL12" s="634">
        <f t="shared" si="8"/>
        <v>13737</v>
      </c>
      <c r="AM12" s="629" t="s">
        <v>451</v>
      </c>
      <c r="AN12" s="629">
        <v>12132</v>
      </c>
      <c r="AO12" s="629">
        <v>826</v>
      </c>
      <c r="AP12" s="629">
        <v>7919</v>
      </c>
      <c r="AQ12" s="629">
        <v>4213</v>
      </c>
      <c r="AR12" s="629">
        <v>1361</v>
      </c>
      <c r="AS12" s="629">
        <v>164</v>
      </c>
      <c r="AT12" s="629">
        <v>80</v>
      </c>
      <c r="AU12" s="629">
        <v>2307</v>
      </c>
      <c r="AV12" s="629">
        <v>6953</v>
      </c>
      <c r="AW12" s="629">
        <v>0</v>
      </c>
      <c r="AX12" s="629">
        <v>0</v>
      </c>
      <c r="AY12" s="629">
        <v>0</v>
      </c>
      <c r="AZ12" s="629">
        <v>0</v>
      </c>
      <c r="BA12" s="629">
        <v>3812</v>
      </c>
      <c r="BB12" s="629">
        <v>558</v>
      </c>
      <c r="BC12" s="629">
        <v>0</v>
      </c>
      <c r="BD12" s="629">
        <v>220</v>
      </c>
      <c r="BE12" s="629">
        <v>6</v>
      </c>
      <c r="BF12" s="629">
        <v>685</v>
      </c>
      <c r="BG12" s="629">
        <v>494</v>
      </c>
      <c r="BH12" s="629">
        <v>116</v>
      </c>
      <c r="BI12" s="629">
        <v>267</v>
      </c>
      <c r="BJ12" s="634">
        <f>BL12+BN12+BO12+BP12</f>
        <v>594735</v>
      </c>
      <c r="BK12" s="629" t="s">
        <v>451</v>
      </c>
      <c r="BL12" s="629">
        <v>524903</v>
      </c>
      <c r="BM12" s="629">
        <v>2681</v>
      </c>
      <c r="BN12" s="629">
        <v>56245</v>
      </c>
      <c r="BO12" s="629">
        <v>11182</v>
      </c>
      <c r="BP12" s="629">
        <v>2405</v>
      </c>
      <c r="BQ12" s="629">
        <v>400897</v>
      </c>
      <c r="BR12" s="629">
        <v>2517</v>
      </c>
      <c r="BS12" s="629">
        <v>2514</v>
      </c>
      <c r="BT12" s="629">
        <v>1397</v>
      </c>
      <c r="BU12" s="629">
        <v>646</v>
      </c>
      <c r="BV12" s="629">
        <v>10111</v>
      </c>
      <c r="BW12" s="629">
        <v>603251</v>
      </c>
      <c r="BX12" s="629">
        <v>9612</v>
      </c>
      <c r="BY12" s="629">
        <v>26230</v>
      </c>
      <c r="BZ12" s="629">
        <v>5828</v>
      </c>
      <c r="CA12" s="629">
        <v>14525</v>
      </c>
      <c r="CB12" s="629">
        <v>4838</v>
      </c>
      <c r="CC12" s="629">
        <v>932</v>
      </c>
      <c r="CD12" s="629">
        <v>330998</v>
      </c>
      <c r="CE12" s="629">
        <v>132292</v>
      </c>
      <c r="CF12" s="629">
        <v>178801</v>
      </c>
      <c r="CG12" s="629">
        <v>243</v>
      </c>
      <c r="CH12" s="629">
        <v>90388</v>
      </c>
      <c r="CI12" s="629">
        <v>3005</v>
      </c>
      <c r="CJ12" s="629">
        <v>3705</v>
      </c>
      <c r="CK12" s="634">
        <f t="shared" si="9"/>
        <v>6710</v>
      </c>
      <c r="CL12" s="629">
        <v>2717</v>
      </c>
      <c r="CM12" s="629">
        <v>330</v>
      </c>
      <c r="CN12" s="629">
        <v>257</v>
      </c>
      <c r="CO12" s="629">
        <v>1784</v>
      </c>
      <c r="CP12" s="629">
        <v>3104</v>
      </c>
      <c r="CQ12" s="634">
        <f t="shared" si="10"/>
        <v>4888</v>
      </c>
      <c r="CR12" s="629">
        <v>2356</v>
      </c>
      <c r="CS12" s="629">
        <v>531</v>
      </c>
      <c r="CT12" s="629">
        <v>754</v>
      </c>
      <c r="CU12" s="629">
        <v>147</v>
      </c>
      <c r="CV12" s="629">
        <v>3108</v>
      </c>
      <c r="CW12" s="629">
        <v>12</v>
      </c>
      <c r="CX12" s="629">
        <v>5</v>
      </c>
      <c r="CY12" s="629">
        <v>20</v>
      </c>
      <c r="CZ12" s="629">
        <v>96</v>
      </c>
      <c r="DA12" s="629">
        <v>118</v>
      </c>
      <c r="DB12" s="629">
        <v>12701</v>
      </c>
      <c r="DC12" s="629">
        <v>522</v>
      </c>
    </row>
    <row r="13" spans="1:107" ht="12.75">
      <c r="A13" s="579" t="s">
        <v>145</v>
      </c>
      <c r="B13" s="629">
        <v>1</v>
      </c>
      <c r="C13" s="630">
        <f t="shared" si="0"/>
        <v>32.92</v>
      </c>
      <c r="D13" s="631">
        <v>21.92</v>
      </c>
      <c r="E13" s="631">
        <v>11</v>
      </c>
      <c r="F13" s="631">
        <v>41.5</v>
      </c>
      <c r="G13" s="631">
        <v>32</v>
      </c>
      <c r="H13" s="631">
        <v>2</v>
      </c>
      <c r="I13" s="631">
        <v>26.12</v>
      </c>
      <c r="J13" s="630">
        <f t="shared" si="1"/>
        <v>102.54</v>
      </c>
      <c r="K13" s="624">
        <v>2429046</v>
      </c>
      <c r="L13" s="624">
        <v>1407737</v>
      </c>
      <c r="M13" s="625">
        <f t="shared" si="2"/>
        <v>1021309</v>
      </c>
      <c r="N13" s="624">
        <v>1583783</v>
      </c>
      <c r="O13" s="625">
        <f t="shared" si="3"/>
        <v>4012829</v>
      </c>
      <c r="P13" s="624">
        <v>399761</v>
      </c>
      <c r="Q13" s="624">
        <v>542954</v>
      </c>
      <c r="R13" s="624">
        <v>483928</v>
      </c>
      <c r="S13" s="624">
        <v>0</v>
      </c>
      <c r="T13" s="625">
        <f t="shared" si="4"/>
        <v>1214515</v>
      </c>
      <c r="U13" s="624">
        <v>1031704</v>
      </c>
      <c r="V13" s="624">
        <v>182811</v>
      </c>
      <c r="W13" s="624">
        <v>38731</v>
      </c>
      <c r="X13" s="624">
        <v>74762</v>
      </c>
      <c r="Y13" s="624">
        <v>508954</v>
      </c>
      <c r="Z13" s="624">
        <v>218294</v>
      </c>
      <c r="AA13" s="624">
        <v>19678</v>
      </c>
      <c r="AB13" s="624">
        <v>0</v>
      </c>
      <c r="AC13" s="625">
        <f t="shared" si="5"/>
        <v>2399594</v>
      </c>
      <c r="AD13" s="624">
        <v>48727</v>
      </c>
      <c r="AE13" s="632">
        <v>111975</v>
      </c>
      <c r="AF13" s="632">
        <v>132427</v>
      </c>
      <c r="AG13" s="632">
        <v>103913</v>
      </c>
      <c r="AH13" s="632">
        <v>800871</v>
      </c>
      <c r="AI13" s="633">
        <f t="shared" si="6"/>
        <v>8010097</v>
      </c>
      <c r="AJ13" s="632">
        <v>0</v>
      </c>
      <c r="AK13" s="637">
        <f t="shared" si="7"/>
        <v>8010097</v>
      </c>
      <c r="AL13" s="634">
        <f t="shared" si="8"/>
        <v>21006</v>
      </c>
      <c r="AM13" s="629">
        <v>5125</v>
      </c>
      <c r="AN13" s="629">
        <v>15879</v>
      </c>
      <c r="AO13" s="629">
        <v>1196</v>
      </c>
      <c r="AP13" s="629">
        <v>11813</v>
      </c>
      <c r="AQ13" s="629">
        <v>4066</v>
      </c>
      <c r="AR13" s="629">
        <v>4354</v>
      </c>
      <c r="AS13" s="629">
        <v>536</v>
      </c>
      <c r="AT13" s="629">
        <v>237</v>
      </c>
      <c r="AU13" s="629">
        <v>12031</v>
      </c>
      <c r="AV13" s="629">
        <v>0</v>
      </c>
      <c r="AW13" s="629">
        <v>43</v>
      </c>
      <c r="AX13" s="629">
        <v>0</v>
      </c>
      <c r="AY13" s="629">
        <v>27</v>
      </c>
      <c r="AZ13" s="629">
        <v>16</v>
      </c>
      <c r="BA13" s="629">
        <v>1550</v>
      </c>
      <c r="BB13" s="629">
        <v>11720</v>
      </c>
      <c r="BC13" s="629">
        <v>33</v>
      </c>
      <c r="BD13" s="629">
        <v>376</v>
      </c>
      <c r="BE13" s="629">
        <v>0</v>
      </c>
      <c r="BF13" s="629">
        <v>369</v>
      </c>
      <c r="BG13" s="629">
        <v>1215</v>
      </c>
      <c r="BH13" s="629" t="s">
        <v>451</v>
      </c>
      <c r="BI13" s="629">
        <v>0</v>
      </c>
      <c r="BJ13" s="634">
        <f>BL13+BN13+BO13+BP13</f>
        <v>1176090</v>
      </c>
      <c r="BK13" s="629">
        <v>821085</v>
      </c>
      <c r="BL13" s="629">
        <v>897736</v>
      </c>
      <c r="BM13" s="629">
        <v>5617</v>
      </c>
      <c r="BN13" s="629">
        <v>235639</v>
      </c>
      <c r="BO13" s="629">
        <v>32598</v>
      </c>
      <c r="BP13" s="629">
        <v>10117</v>
      </c>
      <c r="BQ13" s="629">
        <v>0</v>
      </c>
      <c r="BR13" s="629">
        <v>4087</v>
      </c>
      <c r="BS13" s="629">
        <v>3908</v>
      </c>
      <c r="BT13" s="629">
        <v>2226</v>
      </c>
      <c r="BU13" s="629">
        <v>617</v>
      </c>
      <c r="BV13" s="629">
        <v>3982</v>
      </c>
      <c r="BW13" s="629">
        <v>1488853</v>
      </c>
      <c r="BX13" s="629">
        <v>12434</v>
      </c>
      <c r="BY13" s="629">
        <v>35887</v>
      </c>
      <c r="BZ13" s="629">
        <v>13884</v>
      </c>
      <c r="CA13" s="629">
        <v>15155</v>
      </c>
      <c r="CB13" s="629">
        <v>15852</v>
      </c>
      <c r="CC13" s="629" t="s">
        <v>451</v>
      </c>
      <c r="CD13" s="629">
        <v>0</v>
      </c>
      <c r="CE13" s="629">
        <v>248235</v>
      </c>
      <c r="CF13" s="629">
        <v>115053</v>
      </c>
      <c r="CG13" s="629">
        <v>10688</v>
      </c>
      <c r="CH13" s="629">
        <v>25403</v>
      </c>
      <c r="CI13" s="629">
        <v>3211</v>
      </c>
      <c r="CJ13" s="629">
        <v>6106</v>
      </c>
      <c r="CK13" s="634">
        <f t="shared" si="9"/>
        <v>9317</v>
      </c>
      <c r="CL13" s="629">
        <v>4677</v>
      </c>
      <c r="CM13" s="629">
        <v>408</v>
      </c>
      <c r="CN13" s="629">
        <v>11130</v>
      </c>
      <c r="CO13" s="629">
        <v>3136</v>
      </c>
      <c r="CP13" s="629">
        <v>7682</v>
      </c>
      <c r="CQ13" s="634">
        <f t="shared" si="10"/>
        <v>10818</v>
      </c>
      <c r="CR13" s="629">
        <v>5608</v>
      </c>
      <c r="CS13" s="629">
        <v>1183</v>
      </c>
      <c r="CT13" s="629">
        <v>13390</v>
      </c>
      <c r="CU13" s="629">
        <v>610</v>
      </c>
      <c r="CV13" s="629">
        <v>13505</v>
      </c>
      <c r="CW13" s="629">
        <v>717</v>
      </c>
      <c r="CX13" s="629">
        <v>11357</v>
      </c>
      <c r="CY13" s="629">
        <v>628</v>
      </c>
      <c r="CZ13" s="629">
        <v>92</v>
      </c>
      <c r="DA13" s="629">
        <v>190</v>
      </c>
      <c r="DB13" s="629">
        <v>24640</v>
      </c>
      <c r="DC13" s="629">
        <v>1619</v>
      </c>
    </row>
    <row r="14" spans="1:107" ht="12.75">
      <c r="A14" s="579" t="s">
        <v>146</v>
      </c>
      <c r="B14" s="629">
        <v>0</v>
      </c>
      <c r="C14" s="630">
        <f t="shared" si="0"/>
        <v>20</v>
      </c>
      <c r="D14" s="631">
        <v>17</v>
      </c>
      <c r="E14" s="631">
        <v>3</v>
      </c>
      <c r="F14" s="631">
        <v>30</v>
      </c>
      <c r="G14" s="631">
        <v>21</v>
      </c>
      <c r="H14" s="631">
        <v>1</v>
      </c>
      <c r="I14" s="631">
        <v>30.5</v>
      </c>
      <c r="J14" s="630">
        <f t="shared" si="1"/>
        <v>81.5</v>
      </c>
      <c r="K14" s="624">
        <v>1516284</v>
      </c>
      <c r="L14" s="624">
        <v>1201585</v>
      </c>
      <c r="M14" s="625">
        <f t="shared" si="2"/>
        <v>314699</v>
      </c>
      <c r="N14" s="624">
        <v>1077918</v>
      </c>
      <c r="O14" s="625">
        <f t="shared" si="3"/>
        <v>2594202</v>
      </c>
      <c r="P14" s="624">
        <v>447070</v>
      </c>
      <c r="Q14" s="624">
        <v>551007</v>
      </c>
      <c r="R14" s="624">
        <v>551007</v>
      </c>
      <c r="S14" s="624">
        <v>0</v>
      </c>
      <c r="T14" s="625">
        <f t="shared" si="4"/>
        <v>715728</v>
      </c>
      <c r="U14" s="624">
        <v>609071</v>
      </c>
      <c r="V14" s="624">
        <v>106657</v>
      </c>
      <c r="W14" s="624">
        <v>27497</v>
      </c>
      <c r="X14" s="624">
        <v>57972</v>
      </c>
      <c r="Y14" s="624">
        <v>376850</v>
      </c>
      <c r="Z14" s="624">
        <v>155100</v>
      </c>
      <c r="AA14" s="624">
        <v>1813</v>
      </c>
      <c r="AB14" s="624">
        <v>0</v>
      </c>
      <c r="AC14" s="625">
        <f t="shared" si="5"/>
        <v>1730867</v>
      </c>
      <c r="AD14" s="624">
        <v>40000</v>
      </c>
      <c r="AE14" s="632">
        <v>136614</v>
      </c>
      <c r="AF14" s="632">
        <v>2500</v>
      </c>
      <c r="AG14" s="632">
        <v>64000</v>
      </c>
      <c r="AH14" s="632">
        <v>242872</v>
      </c>
      <c r="AI14" s="633">
        <f t="shared" si="6"/>
        <v>5258125</v>
      </c>
      <c r="AJ14" s="632">
        <v>626760</v>
      </c>
      <c r="AK14" s="633">
        <f t="shared" si="7"/>
        <v>5884885</v>
      </c>
      <c r="AL14" s="634">
        <f t="shared" si="8"/>
        <v>19317</v>
      </c>
      <c r="AM14" s="629">
        <v>19236</v>
      </c>
      <c r="AN14" s="629">
        <v>15966</v>
      </c>
      <c r="AO14" s="629">
        <v>2813</v>
      </c>
      <c r="AP14" s="629">
        <v>14532</v>
      </c>
      <c r="AQ14" s="629">
        <v>1434</v>
      </c>
      <c r="AR14" s="629">
        <v>2894</v>
      </c>
      <c r="AS14" s="629">
        <v>457</v>
      </c>
      <c r="AT14" s="629">
        <v>0</v>
      </c>
      <c r="AU14" s="629">
        <v>1654</v>
      </c>
      <c r="AV14" s="629">
        <v>20663</v>
      </c>
      <c r="AW14" s="629">
        <v>3</v>
      </c>
      <c r="AX14" s="629">
        <v>0</v>
      </c>
      <c r="AY14" s="629">
        <v>0</v>
      </c>
      <c r="AZ14" s="629">
        <v>3</v>
      </c>
      <c r="BA14" s="629">
        <v>0</v>
      </c>
      <c r="BB14" s="629">
        <v>17097</v>
      </c>
      <c r="BC14" s="629">
        <v>0</v>
      </c>
      <c r="BD14" s="629">
        <v>0</v>
      </c>
      <c r="BE14" s="629">
        <v>0</v>
      </c>
      <c r="BF14" s="629">
        <v>123</v>
      </c>
      <c r="BG14" s="629">
        <v>498</v>
      </c>
      <c r="BH14" s="629">
        <v>418</v>
      </c>
      <c r="BI14" s="629">
        <v>0</v>
      </c>
      <c r="BJ14" s="634">
        <f>BL14+BN14+BO14+BP14</f>
        <v>1127398</v>
      </c>
      <c r="BK14" s="629">
        <v>656094</v>
      </c>
      <c r="BL14" s="629">
        <v>897395</v>
      </c>
      <c r="BM14" s="629">
        <v>8171</v>
      </c>
      <c r="BN14" s="629">
        <v>199575</v>
      </c>
      <c r="BO14" s="629">
        <v>30409</v>
      </c>
      <c r="BP14" s="629">
        <v>19</v>
      </c>
      <c r="BQ14" s="629">
        <v>871231</v>
      </c>
      <c r="BR14" s="629">
        <v>2110</v>
      </c>
      <c r="BS14" s="629">
        <v>1500</v>
      </c>
      <c r="BT14" s="629">
        <v>1784</v>
      </c>
      <c r="BU14" s="629">
        <v>326</v>
      </c>
      <c r="BV14" s="629">
        <v>13010</v>
      </c>
      <c r="BW14" s="629">
        <v>1080781</v>
      </c>
      <c r="BX14" s="629">
        <v>0</v>
      </c>
      <c r="BY14" s="629">
        <v>223</v>
      </c>
      <c r="BZ14" s="629">
        <v>21710</v>
      </c>
      <c r="CA14" s="629">
        <v>1286</v>
      </c>
      <c r="CB14" s="629">
        <v>5498</v>
      </c>
      <c r="CC14" s="629">
        <v>1436</v>
      </c>
      <c r="CD14" s="629">
        <v>0</v>
      </c>
      <c r="CE14" s="629">
        <v>197597</v>
      </c>
      <c r="CF14" s="629">
        <v>189401</v>
      </c>
      <c r="CG14" s="629">
        <v>939</v>
      </c>
      <c r="CH14" s="629">
        <v>42684</v>
      </c>
      <c r="CI14" s="629">
        <v>3983</v>
      </c>
      <c r="CJ14" s="629">
        <v>3915</v>
      </c>
      <c r="CK14" s="634">
        <f t="shared" si="9"/>
        <v>7898</v>
      </c>
      <c r="CL14" s="629">
        <v>3483</v>
      </c>
      <c r="CM14" s="629">
        <v>427</v>
      </c>
      <c r="CN14" s="629">
        <v>203</v>
      </c>
      <c r="CO14" s="629">
        <v>4181</v>
      </c>
      <c r="CP14" s="629">
        <v>4545</v>
      </c>
      <c r="CQ14" s="634">
        <f t="shared" si="10"/>
        <v>8726</v>
      </c>
      <c r="CR14" s="629">
        <v>4239</v>
      </c>
      <c r="CS14" s="629">
        <v>605</v>
      </c>
      <c r="CT14" s="629">
        <v>1697</v>
      </c>
      <c r="CU14" s="629">
        <v>637</v>
      </c>
      <c r="CV14" s="629">
        <v>17582</v>
      </c>
      <c r="CW14" s="629">
        <v>22</v>
      </c>
      <c r="CX14" s="629">
        <v>11</v>
      </c>
      <c r="CY14" s="629">
        <v>7</v>
      </c>
      <c r="CZ14" s="629">
        <v>85</v>
      </c>
      <c r="DA14" s="629">
        <v>147</v>
      </c>
      <c r="DB14" s="629">
        <v>43364</v>
      </c>
      <c r="DC14" s="629">
        <v>1249</v>
      </c>
    </row>
    <row r="15" spans="1:107" ht="12.75">
      <c r="A15" s="579" t="s">
        <v>147</v>
      </c>
      <c r="B15" s="629">
        <v>1</v>
      </c>
      <c r="C15" s="630">
        <f t="shared" si="0"/>
        <v>2</v>
      </c>
      <c r="D15" s="631">
        <v>2</v>
      </c>
      <c r="E15" s="631">
        <v>0</v>
      </c>
      <c r="F15" s="631">
        <v>1.5</v>
      </c>
      <c r="G15" s="631">
        <v>1.5</v>
      </c>
      <c r="H15" s="631">
        <v>0</v>
      </c>
      <c r="I15" s="631">
        <v>2</v>
      </c>
      <c r="J15" s="630">
        <f t="shared" si="1"/>
        <v>5.5</v>
      </c>
      <c r="K15" s="624">
        <v>146388</v>
      </c>
      <c r="L15" s="624">
        <v>146388</v>
      </c>
      <c r="M15" s="625">
        <f t="shared" si="2"/>
        <v>0</v>
      </c>
      <c r="N15" s="624">
        <v>55308</v>
      </c>
      <c r="O15" s="625">
        <f t="shared" si="3"/>
        <v>201696</v>
      </c>
      <c r="P15" s="624">
        <v>18132</v>
      </c>
      <c r="Q15" s="624">
        <v>57236</v>
      </c>
      <c r="R15" s="624">
        <v>57236</v>
      </c>
      <c r="S15" s="624">
        <v>0</v>
      </c>
      <c r="T15" s="625">
        <f t="shared" si="4"/>
        <v>31634</v>
      </c>
      <c r="U15" s="624">
        <v>31634</v>
      </c>
      <c r="V15" s="624">
        <v>0</v>
      </c>
      <c r="W15" s="624">
        <v>0</v>
      </c>
      <c r="X15" s="624">
        <v>994</v>
      </c>
      <c r="Y15" s="624">
        <v>12841</v>
      </c>
      <c r="Z15" s="624">
        <v>0</v>
      </c>
      <c r="AA15" s="624">
        <v>0</v>
      </c>
      <c r="AB15" s="624">
        <v>0</v>
      </c>
      <c r="AC15" s="625">
        <f t="shared" si="5"/>
        <v>102705</v>
      </c>
      <c r="AD15" s="624">
        <v>6356</v>
      </c>
      <c r="AE15" s="632">
        <v>0</v>
      </c>
      <c r="AF15" s="632">
        <v>9912</v>
      </c>
      <c r="AG15" s="632">
        <v>2326</v>
      </c>
      <c r="AH15" s="632">
        <v>26787</v>
      </c>
      <c r="AI15" s="633">
        <f t="shared" si="6"/>
        <v>367914</v>
      </c>
      <c r="AJ15" s="632">
        <v>49145</v>
      </c>
      <c r="AK15" s="633">
        <f t="shared" si="7"/>
        <v>417059</v>
      </c>
      <c r="AL15" s="634">
        <f t="shared" si="8"/>
        <v>3408</v>
      </c>
      <c r="AM15" s="629">
        <v>11582</v>
      </c>
      <c r="AN15" s="629">
        <v>3028</v>
      </c>
      <c r="AO15" s="629">
        <v>600</v>
      </c>
      <c r="AP15" s="629">
        <v>1752</v>
      </c>
      <c r="AQ15" s="629">
        <v>1276</v>
      </c>
      <c r="AR15" s="629">
        <v>380</v>
      </c>
      <c r="AS15" s="629">
        <v>0</v>
      </c>
      <c r="AT15" s="629">
        <v>0</v>
      </c>
      <c r="AU15" s="629">
        <v>754</v>
      </c>
      <c r="AV15" s="629">
        <v>0</v>
      </c>
      <c r="AW15" s="629" t="s">
        <v>451</v>
      </c>
      <c r="AX15" s="629" t="s">
        <v>451</v>
      </c>
      <c r="AY15" s="629">
        <v>0</v>
      </c>
      <c r="AZ15" s="629">
        <v>0</v>
      </c>
      <c r="BA15" s="629" t="s">
        <v>451</v>
      </c>
      <c r="BB15" s="629">
        <v>0</v>
      </c>
      <c r="BC15" s="629">
        <v>5</v>
      </c>
      <c r="BD15" s="629">
        <v>0</v>
      </c>
      <c r="BE15" s="629">
        <v>0</v>
      </c>
      <c r="BF15" s="629">
        <v>20</v>
      </c>
      <c r="BG15" s="629">
        <v>39</v>
      </c>
      <c r="BH15" s="629">
        <v>0</v>
      </c>
      <c r="BI15" s="629">
        <v>0</v>
      </c>
      <c r="BJ15" s="636">
        <v>38224</v>
      </c>
      <c r="BK15" s="629">
        <v>46778</v>
      </c>
      <c r="BL15" s="629">
        <v>38224</v>
      </c>
      <c r="BM15" s="629">
        <v>5000</v>
      </c>
      <c r="BN15" s="629" t="s">
        <v>451</v>
      </c>
      <c r="BO15" s="629">
        <v>0</v>
      </c>
      <c r="BP15" s="629">
        <v>0</v>
      </c>
      <c r="BQ15" s="629">
        <v>0</v>
      </c>
      <c r="BR15" s="629">
        <v>272</v>
      </c>
      <c r="BS15" s="629">
        <v>272</v>
      </c>
      <c r="BT15" s="629">
        <v>213</v>
      </c>
      <c r="BU15" s="629">
        <v>31</v>
      </c>
      <c r="BV15" s="629">
        <v>3322</v>
      </c>
      <c r="BW15" s="629">
        <v>20680</v>
      </c>
      <c r="BX15" s="629">
        <v>265</v>
      </c>
      <c r="BY15" s="629">
        <v>150</v>
      </c>
      <c r="BZ15" s="629">
        <v>10</v>
      </c>
      <c r="CA15" s="629">
        <v>66</v>
      </c>
      <c r="CB15" s="629">
        <v>671</v>
      </c>
      <c r="CC15" s="629">
        <v>26</v>
      </c>
      <c r="CD15" s="629">
        <v>0</v>
      </c>
      <c r="CE15" s="629">
        <v>5811</v>
      </c>
      <c r="CF15" s="629">
        <v>1559</v>
      </c>
      <c r="CG15" s="629">
        <v>62</v>
      </c>
      <c r="CH15" s="629">
        <v>4683</v>
      </c>
      <c r="CI15" s="629">
        <v>72</v>
      </c>
      <c r="CJ15" s="629">
        <v>9</v>
      </c>
      <c r="CK15" s="634">
        <f t="shared" si="9"/>
        <v>81</v>
      </c>
      <c r="CL15" s="629">
        <v>17</v>
      </c>
      <c r="CM15" s="629">
        <v>8</v>
      </c>
      <c r="CN15" s="629">
        <v>0</v>
      </c>
      <c r="CO15" s="629">
        <v>74</v>
      </c>
      <c r="CP15" s="629">
        <v>44</v>
      </c>
      <c r="CQ15" s="634">
        <f t="shared" si="10"/>
        <v>118</v>
      </c>
      <c r="CR15" s="629">
        <v>83</v>
      </c>
      <c r="CS15" s="629">
        <v>2</v>
      </c>
      <c r="CT15" s="629">
        <v>0</v>
      </c>
      <c r="CU15" s="629">
        <v>22</v>
      </c>
      <c r="CV15" s="629">
        <v>440</v>
      </c>
      <c r="CW15" s="629">
        <v>0</v>
      </c>
      <c r="CX15" s="629">
        <v>0</v>
      </c>
      <c r="CY15" s="629">
        <v>0</v>
      </c>
      <c r="CZ15" s="629">
        <v>79</v>
      </c>
      <c r="DA15" s="629">
        <v>69</v>
      </c>
      <c r="DB15" s="629">
        <v>2308</v>
      </c>
      <c r="DC15" s="629">
        <v>65</v>
      </c>
    </row>
    <row r="16" spans="1:107" ht="12.75">
      <c r="A16" s="579" t="s">
        <v>148</v>
      </c>
      <c r="B16" s="629">
        <v>0</v>
      </c>
      <c r="C16" s="630">
        <f t="shared" si="0"/>
        <v>8.02</v>
      </c>
      <c r="D16" s="631">
        <v>8.02</v>
      </c>
      <c r="E16" s="631">
        <v>0</v>
      </c>
      <c r="F16" s="631">
        <v>7</v>
      </c>
      <c r="G16" s="631">
        <v>5</v>
      </c>
      <c r="H16" s="631">
        <v>0</v>
      </c>
      <c r="I16" s="631">
        <v>2.6</v>
      </c>
      <c r="J16" s="630">
        <f t="shared" si="1"/>
        <v>17.62</v>
      </c>
      <c r="K16" s="624">
        <v>584046</v>
      </c>
      <c r="L16" s="624">
        <v>584046</v>
      </c>
      <c r="M16" s="625">
        <f t="shared" si="2"/>
        <v>0</v>
      </c>
      <c r="N16" s="624">
        <v>276833</v>
      </c>
      <c r="O16" s="625">
        <f t="shared" si="3"/>
        <v>860879</v>
      </c>
      <c r="P16" s="624">
        <v>39545</v>
      </c>
      <c r="Q16" s="624">
        <v>68956</v>
      </c>
      <c r="R16" s="624">
        <v>68956</v>
      </c>
      <c r="S16" s="624">
        <v>0</v>
      </c>
      <c r="T16" s="625">
        <f t="shared" si="4"/>
        <v>62700</v>
      </c>
      <c r="U16" s="624">
        <v>56586</v>
      </c>
      <c r="V16" s="624">
        <v>6114</v>
      </c>
      <c r="W16" s="624">
        <v>0</v>
      </c>
      <c r="X16" s="624">
        <v>3112</v>
      </c>
      <c r="Y16" s="624">
        <v>90611</v>
      </c>
      <c r="Z16" s="624">
        <v>12008</v>
      </c>
      <c r="AA16" s="624">
        <v>1642</v>
      </c>
      <c r="AB16" s="624">
        <v>0</v>
      </c>
      <c r="AC16" s="625">
        <f t="shared" si="5"/>
        <v>227021</v>
      </c>
      <c r="AD16" s="624">
        <v>9460</v>
      </c>
      <c r="AE16" s="632">
        <v>5338</v>
      </c>
      <c r="AF16" s="632">
        <v>1031</v>
      </c>
      <c r="AG16" s="632">
        <v>28178</v>
      </c>
      <c r="AH16" s="632">
        <v>47863</v>
      </c>
      <c r="AI16" s="633">
        <f t="shared" si="6"/>
        <v>1219315</v>
      </c>
      <c r="AJ16" s="632">
        <v>0</v>
      </c>
      <c r="AK16" s="633">
        <f t="shared" si="7"/>
        <v>1219315</v>
      </c>
      <c r="AL16" s="634">
        <f t="shared" si="8"/>
        <v>3918</v>
      </c>
      <c r="AM16" s="629">
        <v>4280</v>
      </c>
      <c r="AN16" s="629">
        <v>3510</v>
      </c>
      <c r="AO16" s="629">
        <v>1363</v>
      </c>
      <c r="AP16" s="629">
        <v>3121</v>
      </c>
      <c r="AQ16" s="629">
        <v>389</v>
      </c>
      <c r="AR16" s="629">
        <v>389</v>
      </c>
      <c r="AS16" s="629">
        <v>19</v>
      </c>
      <c r="AT16" s="629">
        <v>0</v>
      </c>
      <c r="AU16" s="629">
        <v>212</v>
      </c>
      <c r="AV16" s="629">
        <v>0</v>
      </c>
      <c r="AW16" s="629">
        <v>3</v>
      </c>
      <c r="AX16" s="629" t="s">
        <v>451</v>
      </c>
      <c r="AY16" s="629">
        <v>2</v>
      </c>
      <c r="AZ16" s="629">
        <v>1</v>
      </c>
      <c r="BA16" s="629">
        <v>0</v>
      </c>
      <c r="BB16" s="629">
        <v>175</v>
      </c>
      <c r="BC16" s="629">
        <v>0</v>
      </c>
      <c r="BD16" s="629">
        <v>0</v>
      </c>
      <c r="BE16" s="629">
        <v>0</v>
      </c>
      <c r="BF16" s="629">
        <v>2</v>
      </c>
      <c r="BG16" s="629">
        <v>147</v>
      </c>
      <c r="BH16" s="629">
        <v>54</v>
      </c>
      <c r="BI16" s="629">
        <v>53</v>
      </c>
      <c r="BJ16" s="634">
        <f>BL16+BN16+BO16+BP16</f>
        <v>60931</v>
      </c>
      <c r="BK16" s="629">
        <v>59752</v>
      </c>
      <c r="BL16" s="629">
        <v>55632</v>
      </c>
      <c r="BM16" s="629">
        <v>4027</v>
      </c>
      <c r="BN16" s="629">
        <v>4985</v>
      </c>
      <c r="BO16" s="629">
        <v>303</v>
      </c>
      <c r="BP16" s="629">
        <v>11</v>
      </c>
      <c r="BQ16" s="629">
        <v>0</v>
      </c>
      <c r="BR16" s="629">
        <v>472</v>
      </c>
      <c r="BS16" s="629" t="s">
        <v>451</v>
      </c>
      <c r="BT16" s="629">
        <v>327</v>
      </c>
      <c r="BU16" s="629">
        <v>89</v>
      </c>
      <c r="BV16" s="629">
        <v>3399</v>
      </c>
      <c r="BW16" s="629">
        <v>175</v>
      </c>
      <c r="BX16" s="629">
        <v>469</v>
      </c>
      <c r="BY16" s="629">
        <v>1</v>
      </c>
      <c r="BZ16" s="629">
        <v>0</v>
      </c>
      <c r="CA16" s="629">
        <v>180</v>
      </c>
      <c r="CB16" s="629">
        <v>1874</v>
      </c>
      <c r="CC16" s="629">
        <v>662</v>
      </c>
      <c r="CD16" s="629">
        <v>1</v>
      </c>
      <c r="CE16" s="629">
        <v>28881</v>
      </c>
      <c r="CF16" s="629">
        <v>6674</v>
      </c>
      <c r="CG16" s="629">
        <v>0</v>
      </c>
      <c r="CH16" s="629">
        <v>3756</v>
      </c>
      <c r="CI16" s="629">
        <v>855</v>
      </c>
      <c r="CJ16" s="629">
        <v>152</v>
      </c>
      <c r="CK16" s="634">
        <f t="shared" si="9"/>
        <v>1007</v>
      </c>
      <c r="CL16" s="629">
        <v>500</v>
      </c>
      <c r="CM16" s="629">
        <v>132</v>
      </c>
      <c r="CN16" s="629">
        <v>130</v>
      </c>
      <c r="CO16" s="629">
        <v>1760</v>
      </c>
      <c r="CP16" s="629">
        <v>2111</v>
      </c>
      <c r="CQ16" s="634">
        <f t="shared" si="10"/>
        <v>3871</v>
      </c>
      <c r="CR16" s="629">
        <v>1379</v>
      </c>
      <c r="CS16" s="629">
        <v>452</v>
      </c>
      <c r="CT16" s="629">
        <v>695</v>
      </c>
      <c r="CU16" s="629">
        <v>317</v>
      </c>
      <c r="CV16" s="629">
        <v>4981</v>
      </c>
      <c r="CW16" s="629">
        <v>388</v>
      </c>
      <c r="CX16" s="629">
        <v>900</v>
      </c>
      <c r="CY16" s="629">
        <v>49</v>
      </c>
      <c r="CZ16" s="629">
        <v>82</v>
      </c>
      <c r="DA16" s="629">
        <v>66</v>
      </c>
      <c r="DB16" s="629">
        <v>7422</v>
      </c>
      <c r="DC16" s="629">
        <v>348</v>
      </c>
    </row>
    <row r="17" spans="1:107" ht="12.75">
      <c r="A17" s="579" t="s">
        <v>149</v>
      </c>
      <c r="B17" s="629">
        <v>0</v>
      </c>
      <c r="C17" s="630">
        <f t="shared" si="0"/>
        <v>31</v>
      </c>
      <c r="D17" s="631">
        <v>26</v>
      </c>
      <c r="E17" s="631">
        <v>5</v>
      </c>
      <c r="F17" s="631">
        <v>58</v>
      </c>
      <c r="G17" s="631">
        <v>32</v>
      </c>
      <c r="H17" s="631">
        <v>0</v>
      </c>
      <c r="I17" s="631">
        <v>91</v>
      </c>
      <c r="J17" s="630">
        <f t="shared" si="1"/>
        <v>180</v>
      </c>
      <c r="K17" s="624">
        <v>2248444</v>
      </c>
      <c r="L17" s="624">
        <v>1773280</v>
      </c>
      <c r="M17" s="625">
        <f t="shared" si="2"/>
        <v>475164</v>
      </c>
      <c r="N17" s="624">
        <v>2304123</v>
      </c>
      <c r="O17" s="625">
        <f t="shared" si="3"/>
        <v>4552567</v>
      </c>
      <c r="P17" s="624">
        <v>656483</v>
      </c>
      <c r="Q17" s="624">
        <v>496252</v>
      </c>
      <c r="R17" s="624">
        <v>496252</v>
      </c>
      <c r="S17" s="624">
        <v>0</v>
      </c>
      <c r="T17" s="625">
        <f t="shared" si="4"/>
        <v>811077</v>
      </c>
      <c r="U17" s="624">
        <v>325661</v>
      </c>
      <c r="V17" s="624">
        <v>485416</v>
      </c>
      <c r="W17" s="624">
        <v>52649</v>
      </c>
      <c r="X17" s="624">
        <v>64584</v>
      </c>
      <c r="Y17" s="624">
        <v>426425</v>
      </c>
      <c r="Z17" s="624">
        <v>425000</v>
      </c>
      <c r="AA17" s="624">
        <v>5000</v>
      </c>
      <c r="AB17" s="624">
        <v>0</v>
      </c>
      <c r="AC17" s="625">
        <f t="shared" si="5"/>
        <v>1855987</v>
      </c>
      <c r="AD17" s="624">
        <v>65000</v>
      </c>
      <c r="AE17" s="632">
        <v>55726</v>
      </c>
      <c r="AF17" s="632">
        <v>237631</v>
      </c>
      <c r="AG17" s="632">
        <v>79483</v>
      </c>
      <c r="AH17" s="632">
        <v>276353</v>
      </c>
      <c r="AI17" s="633">
        <f t="shared" si="6"/>
        <v>7779230</v>
      </c>
      <c r="AJ17" s="632">
        <v>0</v>
      </c>
      <c r="AK17" s="633">
        <f t="shared" si="7"/>
        <v>7779230</v>
      </c>
      <c r="AL17" s="634">
        <f t="shared" si="8"/>
        <v>21151</v>
      </c>
      <c r="AM17" s="629">
        <v>27985</v>
      </c>
      <c r="AN17" s="629">
        <v>16284</v>
      </c>
      <c r="AO17" s="629">
        <v>0</v>
      </c>
      <c r="AP17" s="629">
        <v>13377</v>
      </c>
      <c r="AQ17" s="629">
        <v>2901</v>
      </c>
      <c r="AR17" s="629">
        <v>4107</v>
      </c>
      <c r="AS17" s="629">
        <v>661</v>
      </c>
      <c r="AT17" s="629">
        <v>99</v>
      </c>
      <c r="AU17" s="629" t="s">
        <v>451</v>
      </c>
      <c r="AV17" s="629">
        <v>41765</v>
      </c>
      <c r="AW17" s="629">
        <v>0</v>
      </c>
      <c r="AX17" s="629">
        <v>0</v>
      </c>
      <c r="AY17" s="629">
        <v>0</v>
      </c>
      <c r="AZ17" s="629">
        <v>0</v>
      </c>
      <c r="BA17" s="629">
        <v>1678</v>
      </c>
      <c r="BB17" s="629">
        <v>17523</v>
      </c>
      <c r="BC17" s="629">
        <v>3211</v>
      </c>
      <c r="BD17" s="629">
        <v>0</v>
      </c>
      <c r="BE17" s="629">
        <v>0</v>
      </c>
      <c r="BF17" s="629">
        <v>2939</v>
      </c>
      <c r="BG17" s="629">
        <v>1396</v>
      </c>
      <c r="BH17" s="629">
        <v>81</v>
      </c>
      <c r="BI17" s="629" t="s">
        <v>451</v>
      </c>
      <c r="BJ17" s="634">
        <f>BL17+BN17+BO17+BP17</f>
        <v>1274351</v>
      </c>
      <c r="BK17" s="629">
        <v>771429</v>
      </c>
      <c r="BL17" s="629">
        <v>1015824</v>
      </c>
      <c r="BM17" s="629">
        <v>7607</v>
      </c>
      <c r="BN17" s="629">
        <v>235219</v>
      </c>
      <c r="BO17" s="629">
        <v>12058</v>
      </c>
      <c r="BP17" s="629">
        <v>11250</v>
      </c>
      <c r="BQ17" s="629">
        <v>1793116</v>
      </c>
      <c r="BR17" s="629">
        <v>3783</v>
      </c>
      <c r="BS17" s="629">
        <v>3783</v>
      </c>
      <c r="BT17" s="629">
        <v>2102</v>
      </c>
      <c r="BU17" s="629">
        <v>1681</v>
      </c>
      <c r="BV17" s="629">
        <v>14871</v>
      </c>
      <c r="BW17" s="629">
        <v>3128169</v>
      </c>
      <c r="BX17" s="629">
        <v>6500</v>
      </c>
      <c r="BY17" s="629" t="s">
        <v>451</v>
      </c>
      <c r="BZ17" s="629">
        <v>59780</v>
      </c>
      <c r="CA17" s="629">
        <v>10250</v>
      </c>
      <c r="CB17" s="629">
        <v>7427</v>
      </c>
      <c r="CC17" s="629">
        <v>725</v>
      </c>
      <c r="CD17" s="629" t="s">
        <v>451</v>
      </c>
      <c r="CE17" s="629">
        <v>345331</v>
      </c>
      <c r="CF17" s="629">
        <v>314213</v>
      </c>
      <c r="CG17" s="629" t="s">
        <v>451</v>
      </c>
      <c r="CH17" s="629">
        <v>22689</v>
      </c>
      <c r="CI17" s="629">
        <v>1964</v>
      </c>
      <c r="CJ17" s="629">
        <v>4828</v>
      </c>
      <c r="CK17" s="634">
        <f t="shared" si="9"/>
        <v>6792</v>
      </c>
      <c r="CL17" s="629">
        <v>4745</v>
      </c>
      <c r="CM17" s="629">
        <v>405</v>
      </c>
      <c r="CN17" s="629">
        <v>370</v>
      </c>
      <c r="CO17" s="629">
        <v>2476</v>
      </c>
      <c r="CP17" s="629">
        <v>1876</v>
      </c>
      <c r="CQ17" s="634">
        <f t="shared" si="10"/>
        <v>4352</v>
      </c>
      <c r="CR17" s="629">
        <v>3200</v>
      </c>
      <c r="CS17" s="629">
        <v>370</v>
      </c>
      <c r="CT17" s="629">
        <v>199</v>
      </c>
      <c r="CU17" s="629">
        <v>844</v>
      </c>
      <c r="CV17" s="629">
        <v>22522</v>
      </c>
      <c r="CW17" s="629">
        <v>1108</v>
      </c>
      <c r="CX17" s="629" t="s">
        <v>451</v>
      </c>
      <c r="CY17" s="629">
        <v>22522</v>
      </c>
      <c r="CZ17" s="629">
        <v>91</v>
      </c>
      <c r="DA17" s="629">
        <v>292</v>
      </c>
      <c r="DB17" s="629">
        <v>42686</v>
      </c>
      <c r="DC17" s="629">
        <v>9684</v>
      </c>
    </row>
    <row r="18" spans="1:107" ht="12.75">
      <c r="A18" s="579" t="s">
        <v>150</v>
      </c>
      <c r="B18" s="629">
        <v>0</v>
      </c>
      <c r="C18" s="630">
        <f t="shared" si="0"/>
        <v>14.66</v>
      </c>
      <c r="D18" s="631">
        <v>14.66</v>
      </c>
      <c r="E18" s="631">
        <v>0</v>
      </c>
      <c r="F18" s="631">
        <v>35.5</v>
      </c>
      <c r="G18" s="631">
        <v>25.5</v>
      </c>
      <c r="H18" s="631">
        <v>0</v>
      </c>
      <c r="I18" s="631">
        <v>12.86</v>
      </c>
      <c r="J18" s="630">
        <f t="shared" si="1"/>
        <v>63.019999999999996</v>
      </c>
      <c r="K18" s="624">
        <v>1156570</v>
      </c>
      <c r="L18" s="624">
        <v>1156570</v>
      </c>
      <c r="M18" s="625">
        <f t="shared" si="2"/>
        <v>0</v>
      </c>
      <c r="N18" s="624">
        <v>1443126</v>
      </c>
      <c r="O18" s="625">
        <f t="shared" si="3"/>
        <v>2599696</v>
      </c>
      <c r="P18" s="624">
        <v>201888</v>
      </c>
      <c r="Q18" s="624">
        <v>543318</v>
      </c>
      <c r="R18" s="624">
        <v>528265</v>
      </c>
      <c r="S18" s="624">
        <v>15053</v>
      </c>
      <c r="T18" s="625">
        <f t="shared" si="4"/>
        <v>803808</v>
      </c>
      <c r="U18" s="624">
        <v>505666</v>
      </c>
      <c r="V18" s="624">
        <v>298142</v>
      </c>
      <c r="W18" s="624">
        <v>62614</v>
      </c>
      <c r="X18" s="624">
        <v>16277</v>
      </c>
      <c r="Y18" s="624">
        <v>356291</v>
      </c>
      <c r="Z18" s="624">
        <v>252857</v>
      </c>
      <c r="AA18" s="624">
        <v>77736</v>
      </c>
      <c r="AB18" s="624">
        <v>0</v>
      </c>
      <c r="AC18" s="625">
        <f t="shared" si="5"/>
        <v>1860044</v>
      </c>
      <c r="AD18" s="624">
        <v>25335</v>
      </c>
      <c r="AE18" s="632">
        <v>47314</v>
      </c>
      <c r="AF18" s="632">
        <v>175864</v>
      </c>
      <c r="AG18" s="632">
        <v>22965</v>
      </c>
      <c r="AH18" s="632">
        <v>119632</v>
      </c>
      <c r="AI18" s="633">
        <f t="shared" si="6"/>
        <v>5052738</v>
      </c>
      <c r="AJ18" s="632">
        <v>512025</v>
      </c>
      <c r="AK18" s="633">
        <f t="shared" si="7"/>
        <v>5564763</v>
      </c>
      <c r="AL18" s="634">
        <f t="shared" si="8"/>
        <v>14410</v>
      </c>
      <c r="AM18" s="629">
        <v>12983</v>
      </c>
      <c r="AN18" s="629">
        <v>11725</v>
      </c>
      <c r="AO18" s="629">
        <v>4366</v>
      </c>
      <c r="AP18" s="629">
        <v>10887</v>
      </c>
      <c r="AQ18" s="629">
        <v>838</v>
      </c>
      <c r="AR18" s="629">
        <v>2338</v>
      </c>
      <c r="AS18" s="629">
        <v>347</v>
      </c>
      <c r="AT18" s="629">
        <v>0</v>
      </c>
      <c r="AU18" s="629">
        <v>2258</v>
      </c>
      <c r="AV18" s="629">
        <v>0</v>
      </c>
      <c r="AW18" s="629">
        <v>75</v>
      </c>
      <c r="AX18" s="629">
        <v>165</v>
      </c>
      <c r="AY18" s="629">
        <v>15</v>
      </c>
      <c r="AZ18" s="629">
        <v>49</v>
      </c>
      <c r="BA18" s="629">
        <v>0</v>
      </c>
      <c r="BB18" s="629">
        <v>18676</v>
      </c>
      <c r="BC18" s="629">
        <v>145</v>
      </c>
      <c r="BD18" s="629">
        <v>17</v>
      </c>
      <c r="BE18" s="629">
        <v>1</v>
      </c>
      <c r="BF18" s="629">
        <v>57</v>
      </c>
      <c r="BG18" s="629">
        <v>543</v>
      </c>
      <c r="BH18" s="629">
        <v>279</v>
      </c>
      <c r="BI18" s="629">
        <v>0</v>
      </c>
      <c r="BJ18" s="636">
        <v>759160</v>
      </c>
      <c r="BK18" s="629">
        <v>478001</v>
      </c>
      <c r="BL18" s="629">
        <v>638653</v>
      </c>
      <c r="BM18" s="629">
        <v>10811</v>
      </c>
      <c r="BN18" s="629">
        <v>107113</v>
      </c>
      <c r="BO18" s="629">
        <v>13394</v>
      </c>
      <c r="BP18" s="629">
        <v>0</v>
      </c>
      <c r="BQ18" s="629">
        <v>0</v>
      </c>
      <c r="BR18" s="629">
        <v>5430</v>
      </c>
      <c r="BS18" s="629">
        <v>6170</v>
      </c>
      <c r="BT18" s="629">
        <v>2628</v>
      </c>
      <c r="BU18" s="629">
        <v>2854</v>
      </c>
      <c r="BV18" s="629">
        <v>2811</v>
      </c>
      <c r="BW18" s="629">
        <v>2502023</v>
      </c>
      <c r="BX18" s="629">
        <v>1024</v>
      </c>
      <c r="BY18" s="629">
        <v>13002</v>
      </c>
      <c r="BZ18" s="629">
        <v>76</v>
      </c>
      <c r="CA18" s="629">
        <v>5383</v>
      </c>
      <c r="CB18" s="629">
        <v>5170</v>
      </c>
      <c r="CC18" s="629">
        <v>3555</v>
      </c>
      <c r="CD18" s="629">
        <v>6201</v>
      </c>
      <c r="CE18" s="629">
        <v>241262</v>
      </c>
      <c r="CF18" s="629">
        <v>86418</v>
      </c>
      <c r="CG18" s="629">
        <v>8821</v>
      </c>
      <c r="CH18" s="629">
        <v>54650</v>
      </c>
      <c r="CI18" s="629">
        <v>2609</v>
      </c>
      <c r="CJ18" s="629">
        <v>4029</v>
      </c>
      <c r="CK18" s="634">
        <f t="shared" si="9"/>
        <v>6638</v>
      </c>
      <c r="CL18" s="629">
        <v>4076</v>
      </c>
      <c r="CM18" s="629">
        <v>280</v>
      </c>
      <c r="CN18" s="629">
        <v>5665</v>
      </c>
      <c r="CO18" s="629">
        <v>1752</v>
      </c>
      <c r="CP18" s="629">
        <v>7342</v>
      </c>
      <c r="CQ18" s="634">
        <f t="shared" si="10"/>
        <v>9094</v>
      </c>
      <c r="CR18" s="629">
        <v>2078</v>
      </c>
      <c r="CS18" s="629">
        <v>1490</v>
      </c>
      <c r="CT18" s="629">
        <v>4643</v>
      </c>
      <c r="CU18" s="629">
        <v>323</v>
      </c>
      <c r="CV18" s="629">
        <v>8342</v>
      </c>
      <c r="CW18" s="629">
        <v>0</v>
      </c>
      <c r="CX18" s="629">
        <v>0</v>
      </c>
      <c r="CY18" s="629">
        <v>36</v>
      </c>
      <c r="CZ18" s="629">
        <v>79</v>
      </c>
      <c r="DA18" s="629">
        <v>129</v>
      </c>
      <c r="DB18" s="629">
        <v>27275</v>
      </c>
      <c r="DC18" s="629">
        <v>947</v>
      </c>
    </row>
    <row r="19" spans="1:107" ht="12.75">
      <c r="A19" s="579" t="s">
        <v>151</v>
      </c>
      <c r="B19" s="629">
        <v>1</v>
      </c>
      <c r="C19" s="630">
        <f t="shared" si="0"/>
        <v>31.48</v>
      </c>
      <c r="D19" s="631">
        <v>30.98</v>
      </c>
      <c r="E19" s="631">
        <v>0.5</v>
      </c>
      <c r="F19" s="631">
        <v>52.31</v>
      </c>
      <c r="G19" s="631">
        <v>39.03</v>
      </c>
      <c r="H19" s="631">
        <v>0</v>
      </c>
      <c r="I19" s="631">
        <v>41.4</v>
      </c>
      <c r="J19" s="630">
        <f t="shared" si="1"/>
        <v>125.19</v>
      </c>
      <c r="K19" s="624">
        <v>2112225</v>
      </c>
      <c r="L19" s="624">
        <v>2100230</v>
      </c>
      <c r="M19" s="625">
        <f t="shared" si="2"/>
        <v>11995</v>
      </c>
      <c r="N19" s="624">
        <v>2042058</v>
      </c>
      <c r="O19" s="625">
        <f t="shared" si="3"/>
        <v>4154283</v>
      </c>
      <c r="P19" s="624">
        <v>693200</v>
      </c>
      <c r="Q19" s="624">
        <v>932925</v>
      </c>
      <c r="R19" s="624">
        <v>932925</v>
      </c>
      <c r="S19" s="624">
        <v>0</v>
      </c>
      <c r="T19" s="625">
        <f t="shared" si="4"/>
        <v>1059973</v>
      </c>
      <c r="U19" s="624">
        <v>902449</v>
      </c>
      <c r="V19" s="624">
        <v>157524</v>
      </c>
      <c r="W19" s="624">
        <v>96136</v>
      </c>
      <c r="X19" s="624">
        <v>43373</v>
      </c>
      <c r="Y19" s="624">
        <v>320749</v>
      </c>
      <c r="Z19" s="624">
        <v>319621</v>
      </c>
      <c r="AA19" s="624">
        <v>2719</v>
      </c>
      <c r="AB19" s="624">
        <v>794</v>
      </c>
      <c r="AC19" s="625">
        <f t="shared" si="5"/>
        <v>2456669</v>
      </c>
      <c r="AD19" s="624">
        <v>40500</v>
      </c>
      <c r="AE19" s="632">
        <v>122375</v>
      </c>
      <c r="AF19" s="632">
        <v>121844</v>
      </c>
      <c r="AG19" s="632">
        <v>70827</v>
      </c>
      <c r="AH19" s="632">
        <v>554757</v>
      </c>
      <c r="AI19" s="633">
        <f t="shared" si="6"/>
        <v>8214455</v>
      </c>
      <c r="AJ19" s="632" t="s">
        <v>451</v>
      </c>
      <c r="AK19" s="633">
        <f>AI19</f>
        <v>8214455</v>
      </c>
      <c r="AL19" s="634">
        <f t="shared" si="8"/>
        <v>57818</v>
      </c>
      <c r="AM19" s="629">
        <v>41867</v>
      </c>
      <c r="AN19" s="629">
        <v>52434</v>
      </c>
      <c r="AO19" s="629" t="s">
        <v>451</v>
      </c>
      <c r="AP19" s="629">
        <v>15924</v>
      </c>
      <c r="AQ19" s="629">
        <v>36510</v>
      </c>
      <c r="AR19" s="629">
        <v>4322</v>
      </c>
      <c r="AS19" s="629">
        <v>519</v>
      </c>
      <c r="AT19" s="629">
        <v>543</v>
      </c>
      <c r="AU19" s="629">
        <v>2086</v>
      </c>
      <c r="AV19" s="629" t="s">
        <v>451</v>
      </c>
      <c r="AW19" s="629">
        <v>36</v>
      </c>
      <c r="AX19" s="629">
        <v>36</v>
      </c>
      <c r="AY19" s="629">
        <v>20</v>
      </c>
      <c r="AZ19" s="629">
        <v>5</v>
      </c>
      <c r="BA19" s="629" t="s">
        <v>451</v>
      </c>
      <c r="BB19" s="629">
        <v>17878</v>
      </c>
      <c r="BC19" s="629">
        <v>470</v>
      </c>
      <c r="BD19" s="638">
        <v>0</v>
      </c>
      <c r="BE19" s="629">
        <v>978</v>
      </c>
      <c r="BF19" s="629">
        <v>88</v>
      </c>
      <c r="BG19" s="629">
        <v>780</v>
      </c>
      <c r="BH19" s="629">
        <v>207</v>
      </c>
      <c r="BI19" s="629">
        <v>22</v>
      </c>
      <c r="BJ19" s="634">
        <f aca="true" t="shared" si="11" ref="BJ19:BJ26">BL19+BN19+BO19+BP19</f>
        <v>1279034</v>
      </c>
      <c r="BK19" s="629">
        <v>850504</v>
      </c>
      <c r="BL19" s="629">
        <v>1019852</v>
      </c>
      <c r="BM19" s="629">
        <v>4444</v>
      </c>
      <c r="BN19" s="629">
        <v>214083</v>
      </c>
      <c r="BO19" s="629">
        <v>24460</v>
      </c>
      <c r="BP19" s="629">
        <v>20639</v>
      </c>
      <c r="BQ19" s="629">
        <v>666401</v>
      </c>
      <c r="BR19" s="629">
        <v>4061</v>
      </c>
      <c r="BS19" s="629">
        <v>3968</v>
      </c>
      <c r="BT19" s="629">
        <v>3256</v>
      </c>
      <c r="BU19" s="629">
        <v>476</v>
      </c>
      <c r="BV19" s="629">
        <v>2488</v>
      </c>
      <c r="BW19" s="629">
        <v>2335605</v>
      </c>
      <c r="BX19" s="629">
        <v>5034.6</v>
      </c>
      <c r="BY19" s="629">
        <v>22222</v>
      </c>
      <c r="BZ19" s="629">
        <v>117227</v>
      </c>
      <c r="CA19" s="629">
        <v>6482</v>
      </c>
      <c r="CB19" s="629">
        <v>12847</v>
      </c>
      <c r="CC19" s="629">
        <v>2255</v>
      </c>
      <c r="CD19" s="629">
        <v>386</v>
      </c>
      <c r="CE19" s="629">
        <v>258526</v>
      </c>
      <c r="CF19" s="629">
        <v>482404</v>
      </c>
      <c r="CG19" s="629">
        <v>1084</v>
      </c>
      <c r="CH19" s="629">
        <v>57666</v>
      </c>
      <c r="CI19" s="629">
        <v>5365</v>
      </c>
      <c r="CJ19" s="629">
        <v>8547</v>
      </c>
      <c r="CK19" s="634">
        <f t="shared" si="9"/>
        <v>13912</v>
      </c>
      <c r="CL19" s="629">
        <v>5477</v>
      </c>
      <c r="CM19" s="629">
        <v>390</v>
      </c>
      <c r="CN19" s="629">
        <v>431</v>
      </c>
      <c r="CO19" s="629">
        <v>2618</v>
      </c>
      <c r="CP19" s="629">
        <v>2877</v>
      </c>
      <c r="CQ19" s="634">
        <f t="shared" si="10"/>
        <v>5495</v>
      </c>
      <c r="CR19" s="629">
        <v>3451</v>
      </c>
      <c r="CS19" s="629">
        <v>474</v>
      </c>
      <c r="CT19" s="629">
        <v>0</v>
      </c>
      <c r="CU19" s="629">
        <v>472</v>
      </c>
      <c r="CV19" s="629">
        <v>11048</v>
      </c>
      <c r="CW19" s="629">
        <v>0</v>
      </c>
      <c r="CX19" s="629">
        <v>0</v>
      </c>
      <c r="CY19" s="629">
        <v>849</v>
      </c>
      <c r="CZ19" s="629">
        <v>96.75</v>
      </c>
      <c r="DA19" s="629">
        <v>136.5</v>
      </c>
      <c r="DB19" s="629">
        <v>39117</v>
      </c>
      <c r="DC19" s="629">
        <v>2174</v>
      </c>
    </row>
    <row r="20" spans="1:107" ht="12.75">
      <c r="A20" s="579" t="s">
        <v>152</v>
      </c>
      <c r="B20" s="629">
        <v>0</v>
      </c>
      <c r="C20" s="630">
        <f t="shared" si="0"/>
        <v>13.23</v>
      </c>
      <c r="D20" s="631">
        <v>13.23</v>
      </c>
      <c r="E20" s="631">
        <v>0</v>
      </c>
      <c r="F20" s="631">
        <v>28.17</v>
      </c>
      <c r="G20" s="631">
        <v>22</v>
      </c>
      <c r="H20" s="631">
        <v>0</v>
      </c>
      <c r="I20" s="631">
        <v>17.99</v>
      </c>
      <c r="J20" s="630">
        <f t="shared" si="1"/>
        <v>59.39</v>
      </c>
      <c r="K20" s="624">
        <v>912017</v>
      </c>
      <c r="L20" s="624">
        <v>796157</v>
      </c>
      <c r="M20" s="625">
        <f t="shared" si="2"/>
        <v>115860</v>
      </c>
      <c r="N20" s="624">
        <v>1166169</v>
      </c>
      <c r="O20" s="625">
        <f t="shared" si="3"/>
        <v>2078186</v>
      </c>
      <c r="P20" s="624">
        <v>233127</v>
      </c>
      <c r="Q20" s="624">
        <v>153717</v>
      </c>
      <c r="R20" s="624">
        <v>153717</v>
      </c>
      <c r="S20" s="624">
        <v>0</v>
      </c>
      <c r="T20" s="625">
        <f t="shared" si="4"/>
        <v>408026</v>
      </c>
      <c r="U20" s="624">
        <v>266567</v>
      </c>
      <c r="V20" s="624">
        <v>141459</v>
      </c>
      <c r="W20" s="624">
        <v>15598</v>
      </c>
      <c r="X20" s="624">
        <v>1153</v>
      </c>
      <c r="Y20" s="624">
        <v>259183</v>
      </c>
      <c r="Z20" s="624" t="s">
        <v>451</v>
      </c>
      <c r="AA20" s="624">
        <v>800</v>
      </c>
      <c r="AB20" s="624" t="s">
        <v>451</v>
      </c>
      <c r="AC20" s="625">
        <f t="shared" si="5"/>
        <v>838477</v>
      </c>
      <c r="AD20" s="624">
        <v>2214</v>
      </c>
      <c r="AE20" s="632">
        <v>9358</v>
      </c>
      <c r="AF20" s="632">
        <v>95255</v>
      </c>
      <c r="AG20" s="632" t="s">
        <v>451</v>
      </c>
      <c r="AH20" s="632">
        <v>129622</v>
      </c>
      <c r="AI20" s="633">
        <f t="shared" si="6"/>
        <v>3386239</v>
      </c>
      <c r="AJ20" s="632">
        <v>403161</v>
      </c>
      <c r="AK20" s="633">
        <f t="shared" si="7"/>
        <v>3789400</v>
      </c>
      <c r="AL20" s="634">
        <f t="shared" si="8"/>
        <v>15712</v>
      </c>
      <c r="AM20" s="629">
        <v>13990</v>
      </c>
      <c r="AN20" s="629">
        <v>13990</v>
      </c>
      <c r="AO20" s="629">
        <v>0</v>
      </c>
      <c r="AP20" s="629">
        <v>11346</v>
      </c>
      <c r="AQ20" s="629">
        <v>985</v>
      </c>
      <c r="AR20" s="629">
        <v>1341</v>
      </c>
      <c r="AS20" s="629">
        <v>381</v>
      </c>
      <c r="AT20" s="629">
        <v>0</v>
      </c>
      <c r="AU20" s="629">
        <v>1355</v>
      </c>
      <c r="AV20" s="629">
        <v>1625</v>
      </c>
      <c r="AW20" s="629">
        <v>0</v>
      </c>
      <c r="AX20" s="629">
        <v>0</v>
      </c>
      <c r="AY20" s="629">
        <v>0</v>
      </c>
      <c r="AZ20" s="629">
        <v>0</v>
      </c>
      <c r="BA20" s="629">
        <v>276</v>
      </c>
      <c r="BB20" s="629">
        <v>3688</v>
      </c>
      <c r="BC20" s="629">
        <v>2</v>
      </c>
      <c r="BD20" s="629">
        <v>75</v>
      </c>
      <c r="BE20" s="629">
        <v>4</v>
      </c>
      <c r="BF20" s="629">
        <v>35</v>
      </c>
      <c r="BG20" s="629">
        <v>28</v>
      </c>
      <c r="BH20" s="629">
        <v>39</v>
      </c>
      <c r="BI20" s="629" t="s">
        <v>451</v>
      </c>
      <c r="BJ20" s="650">
        <v>775594</v>
      </c>
      <c r="BK20" s="629">
        <v>537514</v>
      </c>
      <c r="BL20" s="629">
        <v>659543</v>
      </c>
      <c r="BM20" s="629">
        <v>6853</v>
      </c>
      <c r="BN20" s="629">
        <v>85526</v>
      </c>
      <c r="BO20" s="629">
        <v>14630</v>
      </c>
      <c r="BP20" s="629">
        <v>15895</v>
      </c>
      <c r="BQ20" s="629">
        <v>2406</v>
      </c>
      <c r="BR20" s="629">
        <v>1758</v>
      </c>
      <c r="BS20" s="629">
        <v>3144</v>
      </c>
      <c r="BT20" s="629">
        <v>1658</v>
      </c>
      <c r="BU20" s="629">
        <v>1486</v>
      </c>
      <c r="BV20" s="629">
        <v>2985</v>
      </c>
      <c r="BW20" s="629">
        <v>652814</v>
      </c>
      <c r="BX20" s="629">
        <v>824</v>
      </c>
      <c r="BY20" s="629">
        <v>16084</v>
      </c>
      <c r="BZ20" s="629">
        <v>416</v>
      </c>
      <c r="CA20" s="629">
        <v>10463</v>
      </c>
      <c r="CB20" s="629">
        <v>5021</v>
      </c>
      <c r="CC20" s="629">
        <v>164</v>
      </c>
      <c r="CD20" s="629" t="s">
        <v>451</v>
      </c>
      <c r="CE20" s="629">
        <v>102920</v>
      </c>
      <c r="CF20" s="629">
        <v>156308</v>
      </c>
      <c r="CG20" s="629">
        <v>3240</v>
      </c>
      <c r="CH20" s="629">
        <v>23285</v>
      </c>
      <c r="CI20" s="629">
        <v>3590</v>
      </c>
      <c r="CJ20" s="629">
        <v>3223</v>
      </c>
      <c r="CK20" s="634">
        <f t="shared" si="9"/>
        <v>6813</v>
      </c>
      <c r="CL20" s="629">
        <v>4120</v>
      </c>
      <c r="CM20" s="629">
        <v>285</v>
      </c>
      <c r="CN20" s="629">
        <v>262</v>
      </c>
      <c r="CO20" s="629">
        <v>2106</v>
      </c>
      <c r="CP20" s="629">
        <v>3772</v>
      </c>
      <c r="CQ20" s="634">
        <f t="shared" si="10"/>
        <v>5878</v>
      </c>
      <c r="CR20" s="629">
        <v>3814</v>
      </c>
      <c r="CS20" s="629">
        <v>164</v>
      </c>
      <c r="CT20" s="629">
        <v>0</v>
      </c>
      <c r="CU20" s="629">
        <v>307</v>
      </c>
      <c r="CV20" s="629">
        <v>7368</v>
      </c>
      <c r="CW20" s="629">
        <v>0</v>
      </c>
      <c r="CX20" s="629">
        <v>0</v>
      </c>
      <c r="CY20" s="629">
        <v>0</v>
      </c>
      <c r="CZ20" s="629">
        <v>86</v>
      </c>
      <c r="DA20" s="629">
        <v>116</v>
      </c>
      <c r="DB20" s="629">
        <v>29395</v>
      </c>
      <c r="DC20" s="629">
        <v>4064</v>
      </c>
    </row>
    <row r="21" spans="1:107" ht="12.75">
      <c r="A21" s="579" t="s">
        <v>153</v>
      </c>
      <c r="B21" s="629">
        <v>1</v>
      </c>
      <c r="C21" s="630">
        <f t="shared" si="0"/>
        <v>49.27</v>
      </c>
      <c r="D21" s="631">
        <v>34.27</v>
      </c>
      <c r="E21" s="631">
        <v>15</v>
      </c>
      <c r="F21" s="631">
        <v>57.63</v>
      </c>
      <c r="G21" s="631">
        <v>43.73</v>
      </c>
      <c r="H21" s="631">
        <v>0</v>
      </c>
      <c r="I21" s="631">
        <v>55.08</v>
      </c>
      <c r="J21" s="630">
        <f t="shared" si="1"/>
        <v>161.98000000000002</v>
      </c>
      <c r="K21" s="624">
        <v>3373027</v>
      </c>
      <c r="L21" s="624">
        <v>2146326</v>
      </c>
      <c r="M21" s="625">
        <f t="shared" si="2"/>
        <v>1226701</v>
      </c>
      <c r="N21" s="624">
        <v>2997422</v>
      </c>
      <c r="O21" s="625">
        <f t="shared" si="3"/>
        <v>6370449</v>
      </c>
      <c r="P21" s="624">
        <v>855337</v>
      </c>
      <c r="Q21" s="624">
        <v>809097</v>
      </c>
      <c r="R21" s="624">
        <v>808810</v>
      </c>
      <c r="S21" s="624">
        <v>0</v>
      </c>
      <c r="T21" s="625">
        <f t="shared" si="4"/>
        <v>1172931</v>
      </c>
      <c r="U21" s="624">
        <v>883315</v>
      </c>
      <c r="V21" s="624">
        <v>289616</v>
      </c>
      <c r="W21" s="624">
        <v>181379</v>
      </c>
      <c r="X21" s="624">
        <v>41935</v>
      </c>
      <c r="Y21" s="624">
        <v>693208</v>
      </c>
      <c r="Z21" s="624">
        <v>660549</v>
      </c>
      <c r="AA21" s="624">
        <v>71075</v>
      </c>
      <c r="AB21" s="624">
        <v>1008</v>
      </c>
      <c r="AC21" s="625">
        <f t="shared" si="5"/>
        <v>2970633</v>
      </c>
      <c r="AD21" s="624">
        <v>89934.49</v>
      </c>
      <c r="AE21" s="632">
        <v>214017</v>
      </c>
      <c r="AF21" s="632">
        <v>566441</v>
      </c>
      <c r="AG21" s="632">
        <v>120756</v>
      </c>
      <c r="AH21" s="632">
        <v>367069</v>
      </c>
      <c r="AI21" s="633">
        <f t="shared" si="6"/>
        <v>11554636.49</v>
      </c>
      <c r="AJ21" s="632">
        <v>1403136.83</v>
      </c>
      <c r="AK21" s="633">
        <f t="shared" si="7"/>
        <v>12957773.32</v>
      </c>
      <c r="AL21" s="634">
        <f t="shared" si="8"/>
        <v>30314</v>
      </c>
      <c r="AM21" s="629">
        <v>29538</v>
      </c>
      <c r="AN21" s="629">
        <v>25260</v>
      </c>
      <c r="AO21" s="629">
        <v>4036</v>
      </c>
      <c r="AP21" s="629">
        <v>22791</v>
      </c>
      <c r="AQ21" s="629">
        <v>2469</v>
      </c>
      <c r="AR21" s="629">
        <v>4627</v>
      </c>
      <c r="AS21" s="629">
        <v>427</v>
      </c>
      <c r="AT21" s="629">
        <v>0</v>
      </c>
      <c r="AU21" s="629">
        <v>730</v>
      </c>
      <c r="AV21" s="629">
        <v>8344</v>
      </c>
      <c r="AW21" s="629">
        <v>184</v>
      </c>
      <c r="AX21" s="629">
        <v>184</v>
      </c>
      <c r="AY21" s="629">
        <v>10</v>
      </c>
      <c r="AZ21" s="629">
        <v>4</v>
      </c>
      <c r="BA21" s="629">
        <v>2625</v>
      </c>
      <c r="BB21" s="629">
        <v>53191</v>
      </c>
      <c r="BC21" s="629">
        <v>153.5</v>
      </c>
      <c r="BD21" s="629">
        <v>1678</v>
      </c>
      <c r="BE21" s="629">
        <v>14</v>
      </c>
      <c r="BF21" s="629">
        <v>600</v>
      </c>
      <c r="BG21" s="629">
        <v>941</v>
      </c>
      <c r="BH21" s="629">
        <v>594</v>
      </c>
      <c r="BI21" s="629">
        <v>0</v>
      </c>
      <c r="BJ21" s="634">
        <f t="shared" si="11"/>
        <v>1428026</v>
      </c>
      <c r="BK21" s="629">
        <v>952804</v>
      </c>
      <c r="BL21" s="629">
        <v>1120419</v>
      </c>
      <c r="BM21" s="629">
        <v>7015</v>
      </c>
      <c r="BN21" s="629">
        <v>285687</v>
      </c>
      <c r="BO21" s="629">
        <v>21920</v>
      </c>
      <c r="BP21" s="629">
        <v>0</v>
      </c>
      <c r="BQ21" s="629">
        <v>652372</v>
      </c>
      <c r="BR21" s="629">
        <v>8716</v>
      </c>
      <c r="BS21" s="629">
        <v>8322</v>
      </c>
      <c r="BT21" s="629">
        <v>3459</v>
      </c>
      <c r="BU21" s="629">
        <v>1144</v>
      </c>
      <c r="BV21" s="629">
        <v>5761</v>
      </c>
      <c r="BW21" s="629">
        <v>4315311</v>
      </c>
      <c r="BX21" s="629">
        <v>5856.5</v>
      </c>
      <c r="BY21" s="629">
        <v>138976</v>
      </c>
      <c r="BZ21" s="629">
        <v>11551</v>
      </c>
      <c r="CA21" s="629">
        <v>10905</v>
      </c>
      <c r="CB21" s="629">
        <v>3624</v>
      </c>
      <c r="CC21" s="629">
        <v>5563</v>
      </c>
      <c r="CD21" s="629">
        <v>11662</v>
      </c>
      <c r="CE21" s="629">
        <v>387912</v>
      </c>
      <c r="CF21" s="629">
        <v>435235</v>
      </c>
      <c r="CG21" s="629">
        <v>480</v>
      </c>
      <c r="CH21" s="629">
        <v>30255</v>
      </c>
      <c r="CI21" s="629">
        <v>7906</v>
      </c>
      <c r="CJ21" s="629">
        <v>10959</v>
      </c>
      <c r="CK21" s="634">
        <f t="shared" si="9"/>
        <v>18865</v>
      </c>
      <c r="CL21" s="629">
        <v>8715</v>
      </c>
      <c r="CM21" s="629">
        <v>719</v>
      </c>
      <c r="CN21" s="629">
        <v>8400</v>
      </c>
      <c r="CO21" s="629">
        <v>2680</v>
      </c>
      <c r="CP21" s="629">
        <v>8632</v>
      </c>
      <c r="CQ21" s="634">
        <f t="shared" si="10"/>
        <v>11312</v>
      </c>
      <c r="CR21" s="629">
        <v>3838</v>
      </c>
      <c r="CS21" s="629">
        <v>186</v>
      </c>
      <c r="CT21" s="629">
        <v>7691</v>
      </c>
      <c r="CU21" s="629">
        <v>707</v>
      </c>
      <c r="CV21" s="629">
        <v>14914</v>
      </c>
      <c r="CW21" s="629">
        <v>670</v>
      </c>
      <c r="CX21" s="629">
        <v>10589</v>
      </c>
      <c r="CY21" s="629">
        <v>3993</v>
      </c>
      <c r="CZ21" s="629">
        <v>168</v>
      </c>
      <c r="DA21" s="629">
        <v>162</v>
      </c>
      <c r="DB21" s="629">
        <v>50374</v>
      </c>
      <c r="DC21" s="629">
        <v>9826</v>
      </c>
    </row>
    <row r="22" spans="1:107" ht="12.75">
      <c r="A22" s="579" t="s">
        <v>154</v>
      </c>
      <c r="B22" s="629">
        <v>1</v>
      </c>
      <c r="C22" s="630">
        <f t="shared" si="0"/>
        <v>27.35</v>
      </c>
      <c r="D22" s="631">
        <v>27.35</v>
      </c>
      <c r="E22" s="631">
        <v>0</v>
      </c>
      <c r="F22" s="631">
        <v>60.52</v>
      </c>
      <c r="G22" s="631">
        <v>35.59</v>
      </c>
      <c r="H22" s="631">
        <v>0</v>
      </c>
      <c r="I22" s="631">
        <v>37.49</v>
      </c>
      <c r="J22" s="630">
        <f t="shared" si="1"/>
        <v>125.36000000000001</v>
      </c>
      <c r="K22" s="624">
        <v>1995917.31</v>
      </c>
      <c r="L22" s="624">
        <v>1995917.31</v>
      </c>
      <c r="M22" s="625">
        <f t="shared" si="2"/>
        <v>0</v>
      </c>
      <c r="N22" s="624">
        <v>2333880.28</v>
      </c>
      <c r="O22" s="625">
        <f t="shared" si="3"/>
        <v>4329797.59</v>
      </c>
      <c r="P22" s="624">
        <v>644061</v>
      </c>
      <c r="Q22" s="624">
        <v>430812</v>
      </c>
      <c r="R22" s="624">
        <v>430812</v>
      </c>
      <c r="S22" s="624">
        <v>0</v>
      </c>
      <c r="T22" s="625">
        <f t="shared" si="4"/>
        <v>689386</v>
      </c>
      <c r="U22" s="624">
        <v>458724</v>
      </c>
      <c r="V22" s="624">
        <v>230662</v>
      </c>
      <c r="W22" s="624">
        <v>171316</v>
      </c>
      <c r="X22" s="624">
        <v>6280</v>
      </c>
      <c r="Y22" s="624">
        <v>1509267</v>
      </c>
      <c r="Z22" s="624">
        <v>1192353</v>
      </c>
      <c r="AA22" s="624">
        <v>66378</v>
      </c>
      <c r="AB22" s="624">
        <v>16526.47</v>
      </c>
      <c r="AC22" s="625">
        <f t="shared" si="5"/>
        <v>2889965.47</v>
      </c>
      <c r="AD22" s="624">
        <v>12918</v>
      </c>
      <c r="AE22" s="632">
        <v>86897.65</v>
      </c>
      <c r="AF22" s="632">
        <v>65572.45</v>
      </c>
      <c r="AG22" s="632">
        <v>93126.9</v>
      </c>
      <c r="AH22" s="632">
        <v>287699.05</v>
      </c>
      <c r="AI22" s="633">
        <f t="shared" si="6"/>
        <v>8410038.110000001</v>
      </c>
      <c r="AJ22" s="632">
        <v>0</v>
      </c>
      <c r="AK22" s="633">
        <f t="shared" si="7"/>
        <v>8410038.110000001</v>
      </c>
      <c r="AL22" s="634">
        <f t="shared" si="8"/>
        <v>29176</v>
      </c>
      <c r="AM22" s="629">
        <v>9698</v>
      </c>
      <c r="AN22" s="629">
        <v>28393</v>
      </c>
      <c r="AO22" s="629">
        <v>1118</v>
      </c>
      <c r="AP22" s="629">
        <v>9939</v>
      </c>
      <c r="AQ22" s="629">
        <v>18454</v>
      </c>
      <c r="AR22" s="629">
        <v>473</v>
      </c>
      <c r="AS22" s="629">
        <v>310</v>
      </c>
      <c r="AT22" s="629">
        <v>0</v>
      </c>
      <c r="AU22" s="629">
        <v>4224</v>
      </c>
      <c r="AV22" s="629">
        <v>0</v>
      </c>
      <c r="AW22" s="629">
        <v>25</v>
      </c>
      <c r="AX22" s="629">
        <v>25</v>
      </c>
      <c r="AY22" s="629">
        <v>20</v>
      </c>
      <c r="AZ22" s="629">
        <v>5</v>
      </c>
      <c r="BA22" s="629">
        <v>762</v>
      </c>
      <c r="BB22" s="629">
        <v>67012</v>
      </c>
      <c r="BC22" s="629">
        <v>67</v>
      </c>
      <c r="BD22" s="629">
        <v>58</v>
      </c>
      <c r="BE22" s="629">
        <v>106</v>
      </c>
      <c r="BF22" s="629">
        <v>253</v>
      </c>
      <c r="BG22" s="629">
        <v>1457</v>
      </c>
      <c r="BH22" s="629">
        <v>13</v>
      </c>
      <c r="BI22" s="629">
        <v>0</v>
      </c>
      <c r="BJ22" s="634">
        <f t="shared" si="11"/>
        <v>1084791</v>
      </c>
      <c r="BK22" s="629">
        <v>811737</v>
      </c>
      <c r="BL22" s="629">
        <v>912606</v>
      </c>
      <c r="BM22" s="629">
        <v>8078</v>
      </c>
      <c r="BN22" s="629">
        <v>137358</v>
      </c>
      <c r="BO22" s="629">
        <v>34827</v>
      </c>
      <c r="BP22" s="629">
        <v>0</v>
      </c>
      <c r="BQ22" s="629">
        <v>400117</v>
      </c>
      <c r="BR22" s="629">
        <v>5420</v>
      </c>
      <c r="BS22" s="629">
        <v>6227</v>
      </c>
      <c r="BT22" s="629">
        <v>4164</v>
      </c>
      <c r="BU22" s="629">
        <v>1256</v>
      </c>
      <c r="BV22" s="629">
        <v>4599</v>
      </c>
      <c r="BW22" s="629">
        <v>2357608</v>
      </c>
      <c r="BX22" s="629">
        <v>6544</v>
      </c>
      <c r="BY22" s="629">
        <v>14366</v>
      </c>
      <c r="BZ22" s="629">
        <v>91984</v>
      </c>
      <c r="CA22" s="629">
        <v>59475</v>
      </c>
      <c r="CB22" s="629">
        <v>25130</v>
      </c>
      <c r="CC22" s="629">
        <v>1177</v>
      </c>
      <c r="CD22" s="629">
        <v>65</v>
      </c>
      <c r="CE22" s="629">
        <v>374916</v>
      </c>
      <c r="CF22" s="629">
        <v>228329</v>
      </c>
      <c r="CG22" s="629">
        <v>510</v>
      </c>
      <c r="CH22" s="629">
        <v>39612</v>
      </c>
      <c r="CI22" s="629">
        <v>4215</v>
      </c>
      <c r="CJ22" s="629">
        <v>4779</v>
      </c>
      <c r="CK22" s="634">
        <f t="shared" si="9"/>
        <v>8994</v>
      </c>
      <c r="CL22" s="629">
        <v>5267</v>
      </c>
      <c r="CM22" s="629">
        <v>473</v>
      </c>
      <c r="CN22" s="629">
        <v>9747</v>
      </c>
      <c r="CO22" s="629">
        <v>2370</v>
      </c>
      <c r="CP22" s="629">
        <v>8770</v>
      </c>
      <c r="CQ22" s="634">
        <f t="shared" si="10"/>
        <v>11140</v>
      </c>
      <c r="CR22" s="629">
        <v>6552</v>
      </c>
      <c r="CS22" s="629">
        <v>2643</v>
      </c>
      <c r="CT22" s="629">
        <v>9296</v>
      </c>
      <c r="CU22" s="629">
        <v>336</v>
      </c>
      <c r="CV22" s="629">
        <v>6936</v>
      </c>
      <c r="CW22" s="629">
        <v>5</v>
      </c>
      <c r="CX22" s="629">
        <v>325</v>
      </c>
      <c r="CY22" s="629">
        <v>7393</v>
      </c>
      <c r="CZ22" s="629">
        <v>81</v>
      </c>
      <c r="DA22" s="629">
        <v>258</v>
      </c>
      <c r="DB22" s="629">
        <v>43600</v>
      </c>
      <c r="DC22" s="629">
        <v>1277</v>
      </c>
    </row>
    <row r="23" spans="1:107" ht="12.75">
      <c r="A23" s="579" t="s">
        <v>155</v>
      </c>
      <c r="B23" s="629">
        <v>0</v>
      </c>
      <c r="C23" s="630">
        <f t="shared" si="0"/>
        <v>31.73</v>
      </c>
      <c r="D23" s="631">
        <v>29.73</v>
      </c>
      <c r="E23" s="631">
        <v>2</v>
      </c>
      <c r="F23" s="631">
        <v>50</v>
      </c>
      <c r="G23" s="631">
        <v>24</v>
      </c>
      <c r="H23" s="631">
        <v>0</v>
      </c>
      <c r="I23" s="631">
        <v>34.6</v>
      </c>
      <c r="J23" s="630">
        <f t="shared" si="1"/>
        <v>116.33000000000001</v>
      </c>
      <c r="K23" s="624">
        <v>2330303</v>
      </c>
      <c r="L23" s="624">
        <v>2210270</v>
      </c>
      <c r="M23" s="625">
        <f t="shared" si="2"/>
        <v>120033</v>
      </c>
      <c r="N23" s="624">
        <v>2144988</v>
      </c>
      <c r="O23" s="625">
        <f t="shared" si="3"/>
        <v>4475291</v>
      </c>
      <c r="P23" s="624">
        <v>683057</v>
      </c>
      <c r="Q23" s="624">
        <v>513986</v>
      </c>
      <c r="R23" s="624">
        <v>504917</v>
      </c>
      <c r="S23" s="624">
        <v>9069</v>
      </c>
      <c r="T23" s="625">
        <f t="shared" si="4"/>
        <v>934771</v>
      </c>
      <c r="U23" s="624">
        <v>812247</v>
      </c>
      <c r="V23" s="624">
        <v>122524</v>
      </c>
      <c r="W23" s="624">
        <v>35558</v>
      </c>
      <c r="X23" s="624">
        <v>26765</v>
      </c>
      <c r="Y23" s="624">
        <v>619916</v>
      </c>
      <c r="Z23" s="624">
        <v>614464</v>
      </c>
      <c r="AA23" s="624">
        <v>15724</v>
      </c>
      <c r="AB23" s="624">
        <v>0</v>
      </c>
      <c r="AC23" s="625">
        <f t="shared" si="5"/>
        <v>2146720</v>
      </c>
      <c r="AD23" s="624">
        <v>26069</v>
      </c>
      <c r="AE23" s="632">
        <v>6926</v>
      </c>
      <c r="AF23" s="632">
        <v>96130</v>
      </c>
      <c r="AG23" s="632">
        <v>214810</v>
      </c>
      <c r="AH23" s="632">
        <v>221468</v>
      </c>
      <c r="AI23" s="633">
        <f t="shared" si="6"/>
        <v>7870471</v>
      </c>
      <c r="AJ23" s="632">
        <v>1086763</v>
      </c>
      <c r="AK23" s="633">
        <f t="shared" si="7"/>
        <v>8957234</v>
      </c>
      <c r="AL23" s="634">
        <f t="shared" si="8"/>
        <v>14348</v>
      </c>
      <c r="AM23" s="629">
        <v>11784</v>
      </c>
      <c r="AN23" s="629">
        <v>12335</v>
      </c>
      <c r="AO23" s="629" t="s">
        <v>451</v>
      </c>
      <c r="AP23" s="629">
        <v>11311</v>
      </c>
      <c r="AQ23" s="629">
        <v>1024</v>
      </c>
      <c r="AR23" s="629">
        <v>1605</v>
      </c>
      <c r="AS23" s="629">
        <v>286</v>
      </c>
      <c r="AT23" s="629">
        <v>122</v>
      </c>
      <c r="AU23" s="629">
        <v>8088</v>
      </c>
      <c r="AV23" s="629">
        <v>11173</v>
      </c>
      <c r="AW23" s="629">
        <v>8</v>
      </c>
      <c r="AX23" s="629">
        <v>8</v>
      </c>
      <c r="AY23" s="629">
        <v>8</v>
      </c>
      <c r="AZ23" s="629">
        <v>11</v>
      </c>
      <c r="BA23" s="629" t="s">
        <v>325</v>
      </c>
      <c r="BB23" s="629">
        <v>0</v>
      </c>
      <c r="BC23" s="629">
        <v>60</v>
      </c>
      <c r="BD23" s="629">
        <v>0</v>
      </c>
      <c r="BE23" s="629">
        <v>0</v>
      </c>
      <c r="BF23" s="629">
        <v>579</v>
      </c>
      <c r="BG23" s="629" t="s">
        <v>451</v>
      </c>
      <c r="BH23" s="629">
        <v>0</v>
      </c>
      <c r="BI23" s="629">
        <v>0</v>
      </c>
      <c r="BJ23" s="634">
        <f t="shared" si="11"/>
        <v>1177694</v>
      </c>
      <c r="BK23" s="629">
        <v>1031241</v>
      </c>
      <c r="BL23" s="629">
        <v>893476</v>
      </c>
      <c r="BM23" s="629">
        <v>4548</v>
      </c>
      <c r="BN23" s="629">
        <v>216692</v>
      </c>
      <c r="BO23" s="629">
        <v>60757</v>
      </c>
      <c r="BP23" s="629">
        <v>6769</v>
      </c>
      <c r="BQ23" s="629">
        <v>329963</v>
      </c>
      <c r="BR23" s="629">
        <v>1770</v>
      </c>
      <c r="BS23" s="629">
        <v>1769</v>
      </c>
      <c r="BT23" s="629">
        <v>1666</v>
      </c>
      <c r="BU23" s="629">
        <v>364</v>
      </c>
      <c r="BV23" s="629">
        <v>4557</v>
      </c>
      <c r="BW23" s="629">
        <v>1656261</v>
      </c>
      <c r="BX23" s="629">
        <v>2640</v>
      </c>
      <c r="BY23" s="629">
        <v>10367</v>
      </c>
      <c r="BZ23" s="629">
        <v>3001</v>
      </c>
      <c r="CA23" s="629">
        <v>21635</v>
      </c>
      <c r="CB23" s="629" t="s">
        <v>451</v>
      </c>
      <c r="CC23" s="629">
        <v>944</v>
      </c>
      <c r="CD23" s="629">
        <v>63139</v>
      </c>
      <c r="CE23" s="629">
        <v>204286</v>
      </c>
      <c r="CF23" s="629">
        <v>132974</v>
      </c>
      <c r="CG23" s="629">
        <v>4958</v>
      </c>
      <c r="CH23" s="629">
        <v>38999</v>
      </c>
      <c r="CI23" s="629">
        <v>4030</v>
      </c>
      <c r="CJ23" s="629">
        <v>5219</v>
      </c>
      <c r="CK23" s="634">
        <f t="shared" si="9"/>
        <v>9249</v>
      </c>
      <c r="CL23" s="629">
        <v>6236</v>
      </c>
      <c r="CM23" s="629">
        <v>283</v>
      </c>
      <c r="CN23" s="629">
        <v>4279</v>
      </c>
      <c r="CO23" s="629">
        <v>3407</v>
      </c>
      <c r="CP23" s="629">
        <v>10209</v>
      </c>
      <c r="CQ23" s="634">
        <f t="shared" si="10"/>
        <v>13616</v>
      </c>
      <c r="CR23" s="629">
        <v>7281</v>
      </c>
      <c r="CS23" s="629">
        <v>1413</v>
      </c>
      <c r="CT23" s="629">
        <v>7432</v>
      </c>
      <c r="CU23" s="629">
        <v>725</v>
      </c>
      <c r="CV23" s="629">
        <v>18663</v>
      </c>
      <c r="CW23" s="629">
        <v>847</v>
      </c>
      <c r="CX23" s="629">
        <v>18301</v>
      </c>
      <c r="CY23" s="629">
        <v>362</v>
      </c>
      <c r="CZ23" s="629">
        <v>93.5</v>
      </c>
      <c r="DA23" s="629">
        <v>133</v>
      </c>
      <c r="DB23" s="629">
        <v>27637</v>
      </c>
      <c r="DC23" s="629">
        <v>1642</v>
      </c>
    </row>
    <row r="24" spans="1:107" ht="12.75">
      <c r="A24" s="579" t="s">
        <v>156</v>
      </c>
      <c r="B24" s="629">
        <v>0</v>
      </c>
      <c r="C24" s="630">
        <f t="shared" si="0"/>
        <v>13.2</v>
      </c>
      <c r="D24" s="631">
        <v>13.2</v>
      </c>
      <c r="E24" s="631">
        <v>0</v>
      </c>
      <c r="F24" s="631">
        <v>42.25</v>
      </c>
      <c r="G24" s="631">
        <v>33</v>
      </c>
      <c r="H24" s="631">
        <v>0</v>
      </c>
      <c r="I24" s="631">
        <v>17.74</v>
      </c>
      <c r="J24" s="630">
        <f t="shared" si="1"/>
        <v>73.19</v>
      </c>
      <c r="K24" s="624">
        <v>876118</v>
      </c>
      <c r="L24" s="624">
        <v>876118</v>
      </c>
      <c r="M24" s="625">
        <f t="shared" si="2"/>
        <v>0</v>
      </c>
      <c r="N24" s="624">
        <v>1822476</v>
      </c>
      <c r="O24" s="625">
        <f t="shared" si="3"/>
        <v>2698594</v>
      </c>
      <c r="P24" s="624">
        <v>192059</v>
      </c>
      <c r="Q24" s="624">
        <v>215084</v>
      </c>
      <c r="R24" s="624">
        <v>215084</v>
      </c>
      <c r="S24" s="624">
        <v>0</v>
      </c>
      <c r="T24" s="625">
        <f t="shared" si="4"/>
        <v>927965</v>
      </c>
      <c r="U24" s="624">
        <v>640426</v>
      </c>
      <c r="V24" s="624">
        <v>287539</v>
      </c>
      <c r="W24" s="624">
        <v>78080</v>
      </c>
      <c r="X24" s="624">
        <v>6027</v>
      </c>
      <c r="Y24" s="624">
        <v>310600</v>
      </c>
      <c r="Z24" s="624">
        <v>79272</v>
      </c>
      <c r="AA24" s="624">
        <v>25262</v>
      </c>
      <c r="AB24" s="624">
        <v>0</v>
      </c>
      <c r="AC24" s="625">
        <f t="shared" si="5"/>
        <v>1563018</v>
      </c>
      <c r="AD24" s="624">
        <v>44857</v>
      </c>
      <c r="AE24" s="632">
        <v>182213</v>
      </c>
      <c r="AF24" s="632">
        <v>180570</v>
      </c>
      <c r="AG24" s="632">
        <v>96389</v>
      </c>
      <c r="AH24" s="632">
        <v>123467</v>
      </c>
      <c r="AI24" s="633">
        <f t="shared" si="6"/>
        <v>5081167</v>
      </c>
      <c r="AJ24" s="632">
        <v>691624</v>
      </c>
      <c r="AK24" s="633">
        <f t="shared" si="7"/>
        <v>5772791</v>
      </c>
      <c r="AL24" s="634">
        <f t="shared" si="8"/>
        <v>17730</v>
      </c>
      <c r="AM24" s="629">
        <v>11908</v>
      </c>
      <c r="AN24" s="629">
        <v>7568</v>
      </c>
      <c r="AO24" s="629">
        <v>4617</v>
      </c>
      <c r="AP24" s="629">
        <v>4655</v>
      </c>
      <c r="AQ24" s="629">
        <v>599</v>
      </c>
      <c r="AR24" s="629">
        <v>2943</v>
      </c>
      <c r="AS24" s="629">
        <v>825</v>
      </c>
      <c r="AT24" s="629">
        <v>6394</v>
      </c>
      <c r="AU24" s="629">
        <v>32687</v>
      </c>
      <c r="AV24" s="629">
        <v>3048</v>
      </c>
      <c r="AW24" s="629">
        <v>8</v>
      </c>
      <c r="AX24" s="629">
        <v>8</v>
      </c>
      <c r="AY24" s="629">
        <v>7</v>
      </c>
      <c r="AZ24" s="629">
        <v>1</v>
      </c>
      <c r="BA24" s="629">
        <v>629</v>
      </c>
      <c r="BB24" s="629">
        <v>47551</v>
      </c>
      <c r="BC24" s="629">
        <v>31</v>
      </c>
      <c r="BD24" s="629">
        <v>100</v>
      </c>
      <c r="BE24" s="629">
        <v>186</v>
      </c>
      <c r="BF24" s="629">
        <v>96</v>
      </c>
      <c r="BG24" s="629">
        <v>356</v>
      </c>
      <c r="BH24" s="629">
        <v>185</v>
      </c>
      <c r="BI24" s="629">
        <v>105</v>
      </c>
      <c r="BJ24" s="634">
        <f t="shared" si="11"/>
        <v>770404</v>
      </c>
      <c r="BK24" s="629">
        <v>628183</v>
      </c>
      <c r="BL24" s="629">
        <v>599059</v>
      </c>
      <c r="BM24" s="629">
        <v>1933</v>
      </c>
      <c r="BN24" s="629">
        <v>108631</v>
      </c>
      <c r="BO24" s="629">
        <v>37093</v>
      </c>
      <c r="BP24" s="629">
        <v>25621</v>
      </c>
      <c r="BQ24" s="629">
        <v>311770</v>
      </c>
      <c r="BR24" s="629">
        <v>5145</v>
      </c>
      <c r="BS24" s="629">
        <v>4927</v>
      </c>
      <c r="BT24" s="629">
        <v>1963</v>
      </c>
      <c r="BU24" s="629">
        <v>924</v>
      </c>
      <c r="BV24" s="629">
        <v>5112</v>
      </c>
      <c r="BW24" s="629">
        <v>2128558</v>
      </c>
      <c r="BX24" s="629">
        <v>4635</v>
      </c>
      <c r="BY24" s="629">
        <v>29874</v>
      </c>
      <c r="BZ24" s="629">
        <v>38890</v>
      </c>
      <c r="CA24" s="629">
        <v>1749</v>
      </c>
      <c r="CB24" s="629">
        <v>5556</v>
      </c>
      <c r="CC24" s="629">
        <v>1920</v>
      </c>
      <c r="CD24" s="629">
        <v>5505</v>
      </c>
      <c r="CE24" s="629">
        <v>195249</v>
      </c>
      <c r="CF24" s="629">
        <v>149102</v>
      </c>
      <c r="CG24" s="629">
        <v>283</v>
      </c>
      <c r="CH24" s="629">
        <v>67704</v>
      </c>
      <c r="CI24" s="629">
        <v>1733</v>
      </c>
      <c r="CJ24" s="629">
        <v>2091</v>
      </c>
      <c r="CK24" s="634">
        <f t="shared" si="9"/>
        <v>3824</v>
      </c>
      <c r="CL24" s="629">
        <v>2763</v>
      </c>
      <c r="CM24" s="629">
        <v>230</v>
      </c>
      <c r="CN24" s="629">
        <v>5311</v>
      </c>
      <c r="CO24" s="629">
        <v>1363</v>
      </c>
      <c r="CP24" s="629">
        <v>4414</v>
      </c>
      <c r="CQ24" s="634">
        <f t="shared" si="10"/>
        <v>5777</v>
      </c>
      <c r="CR24" s="629">
        <v>3119</v>
      </c>
      <c r="CS24" s="629">
        <v>627</v>
      </c>
      <c r="CT24" s="629">
        <v>5513</v>
      </c>
      <c r="CU24" s="629">
        <v>508</v>
      </c>
      <c r="CV24" s="629">
        <v>10081</v>
      </c>
      <c r="CW24" s="629">
        <v>30</v>
      </c>
      <c r="CX24" s="629">
        <v>49</v>
      </c>
      <c r="CY24" s="629">
        <v>1375</v>
      </c>
      <c r="CZ24" s="629">
        <v>110</v>
      </c>
      <c r="DA24" s="629">
        <v>123</v>
      </c>
      <c r="DB24" s="629">
        <v>30533</v>
      </c>
      <c r="DC24" s="629">
        <v>1528</v>
      </c>
    </row>
    <row r="25" spans="1:107" ht="12.75">
      <c r="A25" s="579" t="s">
        <v>157</v>
      </c>
      <c r="B25" s="629">
        <v>0</v>
      </c>
      <c r="C25" s="630">
        <f t="shared" si="0"/>
        <v>13.95</v>
      </c>
      <c r="D25" s="631">
        <v>13.95</v>
      </c>
      <c r="E25" s="631">
        <v>0</v>
      </c>
      <c r="F25" s="631">
        <v>21.75</v>
      </c>
      <c r="G25" s="631">
        <v>17.75</v>
      </c>
      <c r="H25" s="631">
        <v>0</v>
      </c>
      <c r="I25" s="631">
        <v>10.38</v>
      </c>
      <c r="J25" s="630">
        <f t="shared" si="1"/>
        <v>46.080000000000005</v>
      </c>
      <c r="K25" s="624">
        <v>914913</v>
      </c>
      <c r="L25" s="624">
        <v>914913</v>
      </c>
      <c r="M25" s="625">
        <f t="shared" si="2"/>
        <v>0</v>
      </c>
      <c r="N25" s="624">
        <v>754233</v>
      </c>
      <c r="O25" s="625">
        <f t="shared" si="3"/>
        <v>1669146</v>
      </c>
      <c r="P25" s="624">
        <v>180200</v>
      </c>
      <c r="Q25" s="624">
        <v>220189</v>
      </c>
      <c r="R25" s="624">
        <v>220189</v>
      </c>
      <c r="S25" s="624">
        <v>0</v>
      </c>
      <c r="T25" s="625">
        <f t="shared" si="4"/>
        <v>246127</v>
      </c>
      <c r="U25" s="624">
        <v>155944</v>
      </c>
      <c r="V25" s="624">
        <v>90183</v>
      </c>
      <c r="W25" s="624">
        <v>28635</v>
      </c>
      <c r="X25" s="624">
        <v>19766</v>
      </c>
      <c r="Y25" s="624">
        <v>177990</v>
      </c>
      <c r="Z25" s="624">
        <v>169852</v>
      </c>
      <c r="AA25" s="624">
        <v>7613</v>
      </c>
      <c r="AB25" s="624">
        <v>0</v>
      </c>
      <c r="AC25" s="625">
        <f t="shared" si="5"/>
        <v>700320</v>
      </c>
      <c r="AD25" s="624">
        <v>23727</v>
      </c>
      <c r="AE25" s="632">
        <v>36798</v>
      </c>
      <c r="AF25" s="632">
        <v>182896</v>
      </c>
      <c r="AG25" s="632">
        <v>78034</v>
      </c>
      <c r="AH25" s="632">
        <v>73071</v>
      </c>
      <c r="AI25" s="633">
        <f t="shared" si="6"/>
        <v>2944192</v>
      </c>
      <c r="AJ25" s="632">
        <v>459903</v>
      </c>
      <c r="AK25" s="633">
        <f t="shared" si="7"/>
        <v>3404095</v>
      </c>
      <c r="AL25" s="634">
        <f t="shared" si="8"/>
        <v>10336</v>
      </c>
      <c r="AM25" s="629">
        <v>11594</v>
      </c>
      <c r="AN25" s="629">
        <v>6773</v>
      </c>
      <c r="AO25" s="629">
        <v>6228</v>
      </c>
      <c r="AP25" s="629">
        <v>5102</v>
      </c>
      <c r="AQ25" s="629">
        <v>1671</v>
      </c>
      <c r="AR25" s="629">
        <v>1270</v>
      </c>
      <c r="AS25" s="629">
        <v>2293</v>
      </c>
      <c r="AT25" s="629">
        <v>0</v>
      </c>
      <c r="AU25" s="629">
        <v>1133</v>
      </c>
      <c r="AV25" s="629">
        <v>0</v>
      </c>
      <c r="AW25" s="629">
        <v>0</v>
      </c>
      <c r="AX25" s="629">
        <v>0</v>
      </c>
      <c r="AY25" s="629">
        <v>0</v>
      </c>
      <c r="AZ25" s="629">
        <v>0</v>
      </c>
      <c r="BA25" s="629">
        <v>0</v>
      </c>
      <c r="BB25" s="629">
        <v>22968</v>
      </c>
      <c r="BC25" s="629">
        <v>67</v>
      </c>
      <c r="BD25" s="629">
        <v>61</v>
      </c>
      <c r="BE25" s="629">
        <v>193</v>
      </c>
      <c r="BF25" s="629">
        <v>99</v>
      </c>
      <c r="BG25" s="629">
        <v>303</v>
      </c>
      <c r="BH25" s="629">
        <v>120</v>
      </c>
      <c r="BI25" s="629">
        <v>0</v>
      </c>
      <c r="BJ25" s="634">
        <f t="shared" si="11"/>
        <v>222213</v>
      </c>
      <c r="BK25" s="629">
        <v>191033</v>
      </c>
      <c r="BL25" s="629">
        <v>164514</v>
      </c>
      <c r="BM25" s="629">
        <v>20554</v>
      </c>
      <c r="BN25" s="629">
        <v>18872</v>
      </c>
      <c r="BO25" s="629">
        <v>36971</v>
      </c>
      <c r="BP25" s="629">
        <v>1856</v>
      </c>
      <c r="BQ25" s="629">
        <v>0</v>
      </c>
      <c r="BR25" s="629">
        <v>2350</v>
      </c>
      <c r="BS25" s="629">
        <v>2350</v>
      </c>
      <c r="BT25" s="629">
        <v>776</v>
      </c>
      <c r="BU25" s="629">
        <v>300</v>
      </c>
      <c r="BV25" s="629">
        <v>10902</v>
      </c>
      <c r="BW25" s="629">
        <v>917561</v>
      </c>
      <c r="BX25" s="629">
        <v>398</v>
      </c>
      <c r="BY25" s="629">
        <v>573</v>
      </c>
      <c r="BZ25" s="629">
        <v>19077</v>
      </c>
      <c r="CA25" s="629">
        <v>2630</v>
      </c>
      <c r="CB25" s="629">
        <v>5348</v>
      </c>
      <c r="CC25" s="629">
        <v>971</v>
      </c>
      <c r="CD25" s="629">
        <v>0</v>
      </c>
      <c r="CE25" s="629">
        <v>75336</v>
      </c>
      <c r="CF25" s="629">
        <v>16038</v>
      </c>
      <c r="CG25" s="629">
        <v>408</v>
      </c>
      <c r="CH25" s="629">
        <v>60755</v>
      </c>
      <c r="CI25" s="629">
        <v>1640</v>
      </c>
      <c r="CJ25" s="629">
        <v>2589</v>
      </c>
      <c r="CK25" s="634">
        <f t="shared" si="9"/>
        <v>4229</v>
      </c>
      <c r="CL25" s="629">
        <v>1869</v>
      </c>
      <c r="CM25" s="629">
        <v>136</v>
      </c>
      <c r="CN25" s="629">
        <v>6130</v>
      </c>
      <c r="CO25" s="629">
        <v>880</v>
      </c>
      <c r="CP25" s="629">
        <v>5443</v>
      </c>
      <c r="CQ25" s="634">
        <f t="shared" si="10"/>
        <v>6323</v>
      </c>
      <c r="CR25" s="629">
        <v>4218</v>
      </c>
      <c r="CS25" s="629">
        <v>329</v>
      </c>
      <c r="CT25" s="629">
        <v>7207</v>
      </c>
      <c r="CU25" s="629">
        <v>271</v>
      </c>
      <c r="CV25" s="629">
        <v>4880</v>
      </c>
      <c r="CW25" s="629">
        <v>496</v>
      </c>
      <c r="CX25" s="629">
        <v>916</v>
      </c>
      <c r="CY25" s="629">
        <v>4880</v>
      </c>
      <c r="CZ25" s="629">
        <v>69</v>
      </c>
      <c r="DA25" s="629">
        <v>55</v>
      </c>
      <c r="DB25" s="629">
        <v>8265</v>
      </c>
      <c r="DC25" s="629">
        <v>701</v>
      </c>
    </row>
    <row r="26" spans="1:107" ht="12.75">
      <c r="A26" s="579" t="s">
        <v>158</v>
      </c>
      <c r="B26" s="629">
        <v>1</v>
      </c>
      <c r="C26" s="630">
        <f t="shared" si="0"/>
        <v>11.7</v>
      </c>
      <c r="D26" s="631">
        <v>10.7</v>
      </c>
      <c r="E26" s="631">
        <v>1</v>
      </c>
      <c r="F26" s="631">
        <v>28.4</v>
      </c>
      <c r="G26" s="631">
        <v>15.4</v>
      </c>
      <c r="H26" s="631">
        <v>0</v>
      </c>
      <c r="I26" s="631">
        <v>12.17</v>
      </c>
      <c r="J26" s="630">
        <f t="shared" si="1"/>
        <v>52.269999999999996</v>
      </c>
      <c r="K26" s="624">
        <v>734264</v>
      </c>
      <c r="L26" s="624">
        <v>619364</v>
      </c>
      <c r="M26" s="625">
        <f t="shared" si="2"/>
        <v>114900</v>
      </c>
      <c r="N26" s="624">
        <v>1524555</v>
      </c>
      <c r="O26" s="625">
        <f t="shared" si="3"/>
        <v>2258819</v>
      </c>
      <c r="P26" s="624">
        <v>152276</v>
      </c>
      <c r="Q26" s="624">
        <v>102098.94</v>
      </c>
      <c r="R26" s="624">
        <v>102098.94</v>
      </c>
      <c r="S26" s="624">
        <v>0</v>
      </c>
      <c r="T26" s="625">
        <f t="shared" si="4"/>
        <v>362298.83999999997</v>
      </c>
      <c r="U26" s="624">
        <v>214342.13</v>
      </c>
      <c r="V26" s="624">
        <v>147956.71</v>
      </c>
      <c r="W26" s="624">
        <v>21073.39</v>
      </c>
      <c r="X26" s="624">
        <v>15859.51</v>
      </c>
      <c r="Y26" s="624">
        <v>272521.95</v>
      </c>
      <c r="Z26" s="624">
        <v>191836.12</v>
      </c>
      <c r="AA26" s="624">
        <v>7408</v>
      </c>
      <c r="AB26" s="624">
        <v>0</v>
      </c>
      <c r="AC26" s="625">
        <f t="shared" si="5"/>
        <v>781260.63</v>
      </c>
      <c r="AD26" s="624">
        <v>2506</v>
      </c>
      <c r="AE26" s="632">
        <v>17874</v>
      </c>
      <c r="AF26" s="632">
        <v>28631</v>
      </c>
      <c r="AG26" s="632">
        <v>164227</v>
      </c>
      <c r="AH26" s="632">
        <v>72054</v>
      </c>
      <c r="AI26" s="633">
        <f t="shared" si="6"/>
        <v>3477647.63</v>
      </c>
      <c r="AJ26" s="632">
        <v>0</v>
      </c>
      <c r="AK26" s="633">
        <f t="shared" si="7"/>
        <v>3477647.63</v>
      </c>
      <c r="AL26" s="634">
        <f t="shared" si="8"/>
        <v>10504</v>
      </c>
      <c r="AM26" s="629" t="s">
        <v>451</v>
      </c>
      <c r="AN26" s="629">
        <v>7620</v>
      </c>
      <c r="AO26" s="629" t="s">
        <v>451</v>
      </c>
      <c r="AP26" s="629">
        <v>636</v>
      </c>
      <c r="AQ26" s="629">
        <v>6984</v>
      </c>
      <c r="AR26" s="629">
        <v>2257</v>
      </c>
      <c r="AS26" s="629">
        <v>610</v>
      </c>
      <c r="AT26" s="629">
        <v>17</v>
      </c>
      <c r="AU26" s="629">
        <v>2471</v>
      </c>
      <c r="AV26" s="629">
        <v>1073</v>
      </c>
      <c r="AW26" s="629">
        <v>0</v>
      </c>
      <c r="AX26" s="629">
        <v>0</v>
      </c>
      <c r="AY26" s="629">
        <v>0</v>
      </c>
      <c r="AZ26" s="629">
        <v>0</v>
      </c>
      <c r="BA26" s="629" t="s">
        <v>451</v>
      </c>
      <c r="BB26" s="629">
        <v>6473</v>
      </c>
      <c r="BC26" s="629" t="s">
        <v>451</v>
      </c>
      <c r="BD26" s="629">
        <v>102</v>
      </c>
      <c r="BE26" s="629" t="s">
        <v>451</v>
      </c>
      <c r="BF26" s="629">
        <v>430</v>
      </c>
      <c r="BG26" s="629">
        <v>1371</v>
      </c>
      <c r="BH26" s="629">
        <v>57</v>
      </c>
      <c r="BI26" s="629" t="s">
        <v>451</v>
      </c>
      <c r="BJ26" s="634">
        <f t="shared" si="11"/>
        <v>580655</v>
      </c>
      <c r="BK26" s="629" t="s">
        <v>451</v>
      </c>
      <c r="BL26" s="629">
        <v>470568</v>
      </c>
      <c r="BM26" s="629" t="s">
        <v>451</v>
      </c>
      <c r="BN26" s="629">
        <v>83516</v>
      </c>
      <c r="BO26" s="629">
        <v>10249</v>
      </c>
      <c r="BP26" s="629">
        <v>16322</v>
      </c>
      <c r="BQ26" s="629">
        <v>93612</v>
      </c>
      <c r="BR26" s="629">
        <v>1085</v>
      </c>
      <c r="BS26" s="629">
        <v>1085</v>
      </c>
      <c r="BT26" s="629">
        <v>822</v>
      </c>
      <c r="BU26" s="629">
        <v>166</v>
      </c>
      <c r="BV26" s="629">
        <v>15889</v>
      </c>
      <c r="BW26" s="629">
        <v>1669872</v>
      </c>
      <c r="BX26" s="629" t="s">
        <v>451</v>
      </c>
      <c r="BY26" s="629">
        <v>3152</v>
      </c>
      <c r="BZ26" s="629" t="s">
        <v>451</v>
      </c>
      <c r="CA26" s="629">
        <v>20259</v>
      </c>
      <c r="CB26" s="629">
        <v>7635</v>
      </c>
      <c r="CC26" s="629">
        <v>1534</v>
      </c>
      <c r="CD26" s="629" t="s">
        <v>451</v>
      </c>
      <c r="CE26" s="629">
        <v>164566</v>
      </c>
      <c r="CF26" s="629">
        <v>139856</v>
      </c>
      <c r="CG26" s="629">
        <v>5765</v>
      </c>
      <c r="CH26" s="629">
        <v>28632</v>
      </c>
      <c r="CI26" s="629">
        <v>10397</v>
      </c>
      <c r="CJ26" s="629">
        <v>2326</v>
      </c>
      <c r="CK26" s="634">
        <f t="shared" si="9"/>
        <v>12723</v>
      </c>
      <c r="CL26" s="629">
        <v>1671</v>
      </c>
      <c r="CM26" s="629">
        <v>136</v>
      </c>
      <c r="CN26" s="629" t="s">
        <v>451</v>
      </c>
      <c r="CO26" s="629">
        <v>7555</v>
      </c>
      <c r="CP26" s="629">
        <v>3650</v>
      </c>
      <c r="CQ26" s="634">
        <f t="shared" si="10"/>
        <v>11205</v>
      </c>
      <c r="CR26" s="629">
        <v>1552</v>
      </c>
      <c r="CS26" s="629">
        <v>132</v>
      </c>
      <c r="CT26" s="629">
        <v>0</v>
      </c>
      <c r="CU26" s="629">
        <v>342</v>
      </c>
      <c r="CV26" s="629">
        <v>5488</v>
      </c>
      <c r="CW26" s="629">
        <v>0</v>
      </c>
      <c r="CX26" s="629">
        <v>0</v>
      </c>
      <c r="CY26" s="629">
        <v>508</v>
      </c>
      <c r="CZ26" s="629">
        <v>89</v>
      </c>
      <c r="DA26" s="629">
        <v>61</v>
      </c>
      <c r="DB26" s="629">
        <v>14823</v>
      </c>
      <c r="DC26" s="629">
        <v>1451</v>
      </c>
    </row>
    <row r="27" spans="1:107" ht="12.75">
      <c r="A27" s="579" t="s">
        <v>159</v>
      </c>
      <c r="B27" s="629">
        <v>1</v>
      </c>
      <c r="C27" s="630">
        <f t="shared" si="0"/>
        <v>10.5</v>
      </c>
      <c r="D27" s="631">
        <v>9.5</v>
      </c>
      <c r="E27" s="631">
        <v>1</v>
      </c>
      <c r="F27" s="631">
        <v>17</v>
      </c>
      <c r="G27" s="631">
        <v>14</v>
      </c>
      <c r="H27" s="631">
        <v>0</v>
      </c>
      <c r="I27" s="631">
        <v>11.1</v>
      </c>
      <c r="J27" s="630">
        <f t="shared" si="1"/>
        <v>38.6</v>
      </c>
      <c r="K27" s="624">
        <v>678635</v>
      </c>
      <c r="L27" s="624">
        <v>576431</v>
      </c>
      <c r="M27" s="625">
        <f t="shared" si="2"/>
        <v>102204</v>
      </c>
      <c r="N27" s="624">
        <v>614759</v>
      </c>
      <c r="O27" s="625">
        <f t="shared" si="3"/>
        <v>1293394</v>
      </c>
      <c r="P27" s="624">
        <v>148204</v>
      </c>
      <c r="Q27" s="624">
        <v>134290</v>
      </c>
      <c r="R27" s="624">
        <v>134290</v>
      </c>
      <c r="S27" s="624">
        <v>0</v>
      </c>
      <c r="T27" s="625">
        <f t="shared" si="4"/>
        <v>674186</v>
      </c>
      <c r="U27" s="624">
        <v>483090</v>
      </c>
      <c r="V27" s="624">
        <v>191096</v>
      </c>
      <c r="W27" s="624">
        <v>0</v>
      </c>
      <c r="X27" s="624" t="s">
        <v>354</v>
      </c>
      <c r="Y27" s="624">
        <v>138417</v>
      </c>
      <c r="Z27" s="624">
        <v>138417</v>
      </c>
      <c r="AA27" s="624">
        <v>10356.27</v>
      </c>
      <c r="AB27" s="624">
        <v>0</v>
      </c>
      <c r="AC27" s="625">
        <f t="shared" si="5"/>
        <v>957249.27</v>
      </c>
      <c r="AD27" s="624">
        <v>8484.75</v>
      </c>
      <c r="AE27" s="632">
        <v>63019.36</v>
      </c>
      <c r="AF27" s="632">
        <v>75505.62</v>
      </c>
      <c r="AG27" s="632">
        <v>44628.83</v>
      </c>
      <c r="AH27" s="632">
        <v>138508.11</v>
      </c>
      <c r="AI27" s="633">
        <f t="shared" si="6"/>
        <v>2728993.94</v>
      </c>
      <c r="AJ27" s="632">
        <v>355431</v>
      </c>
      <c r="AK27" s="633">
        <f t="shared" si="7"/>
        <v>3084424.94</v>
      </c>
      <c r="AL27" s="634">
        <f t="shared" si="8"/>
        <v>9185</v>
      </c>
      <c r="AM27" s="629">
        <v>6253</v>
      </c>
      <c r="AN27" s="629">
        <v>8860</v>
      </c>
      <c r="AO27" s="629">
        <v>0</v>
      </c>
      <c r="AP27" s="629">
        <v>7571</v>
      </c>
      <c r="AQ27" s="629">
        <v>1289</v>
      </c>
      <c r="AR27" s="629">
        <v>23</v>
      </c>
      <c r="AS27" s="629">
        <v>302</v>
      </c>
      <c r="AT27" s="629" t="s">
        <v>451</v>
      </c>
      <c r="AU27" s="629">
        <v>1971</v>
      </c>
      <c r="AV27" s="629">
        <v>1963</v>
      </c>
      <c r="AW27" s="629">
        <v>9</v>
      </c>
      <c r="AX27" s="629">
        <v>9</v>
      </c>
      <c r="AY27" s="629">
        <v>9</v>
      </c>
      <c r="AZ27" s="629" t="s">
        <v>451</v>
      </c>
      <c r="BA27" s="629" t="s">
        <v>451</v>
      </c>
      <c r="BB27" s="629">
        <v>16981</v>
      </c>
      <c r="BC27" s="629">
        <v>5</v>
      </c>
      <c r="BD27" s="629">
        <v>72</v>
      </c>
      <c r="BE27" s="629">
        <v>0</v>
      </c>
      <c r="BF27" s="629">
        <v>127</v>
      </c>
      <c r="BG27" s="629">
        <v>264</v>
      </c>
      <c r="BH27" s="629">
        <v>3</v>
      </c>
      <c r="BI27" s="629" t="s">
        <v>451</v>
      </c>
      <c r="BJ27" s="634">
        <f>BL27+BN27+BO27</f>
        <v>353827</v>
      </c>
      <c r="BK27" s="629">
        <v>298539</v>
      </c>
      <c r="BL27" s="629">
        <v>337930</v>
      </c>
      <c r="BM27" s="629">
        <v>4300</v>
      </c>
      <c r="BN27" s="629">
        <v>10238</v>
      </c>
      <c r="BO27" s="629">
        <v>5659</v>
      </c>
      <c r="BP27" s="629" t="s">
        <v>451</v>
      </c>
      <c r="BQ27" s="629">
        <v>113974</v>
      </c>
      <c r="BR27" s="629">
        <v>1816</v>
      </c>
      <c r="BS27" s="629">
        <v>1816</v>
      </c>
      <c r="BT27" s="629">
        <v>1647</v>
      </c>
      <c r="BU27" s="629" t="s">
        <v>451</v>
      </c>
      <c r="BV27" s="629">
        <v>3429</v>
      </c>
      <c r="BW27" s="629">
        <v>1280144</v>
      </c>
      <c r="BX27" s="629">
        <v>2569</v>
      </c>
      <c r="BY27" s="629">
        <v>9812</v>
      </c>
      <c r="BZ27" s="629">
        <v>1268</v>
      </c>
      <c r="CA27" s="629">
        <v>1668</v>
      </c>
      <c r="CB27" s="629">
        <v>1919</v>
      </c>
      <c r="CC27" s="629">
        <v>194</v>
      </c>
      <c r="CD27" s="629" t="s">
        <v>451</v>
      </c>
      <c r="CE27" s="629">
        <v>70596</v>
      </c>
      <c r="CF27" s="629">
        <v>16903</v>
      </c>
      <c r="CG27" s="629">
        <v>0</v>
      </c>
      <c r="CH27" s="629">
        <v>13401</v>
      </c>
      <c r="CI27" s="629">
        <v>1529</v>
      </c>
      <c r="CJ27" s="629">
        <v>3672</v>
      </c>
      <c r="CK27" s="634">
        <f t="shared" si="9"/>
        <v>5201</v>
      </c>
      <c r="CL27" s="629">
        <v>3328</v>
      </c>
      <c r="CM27" s="629">
        <v>135</v>
      </c>
      <c r="CN27" s="629">
        <v>138</v>
      </c>
      <c r="CO27" s="629">
        <v>2156</v>
      </c>
      <c r="CP27" s="629">
        <v>2122</v>
      </c>
      <c r="CQ27" s="634">
        <f t="shared" si="10"/>
        <v>4278</v>
      </c>
      <c r="CR27" s="629">
        <v>2171</v>
      </c>
      <c r="CS27" s="629">
        <v>280</v>
      </c>
      <c r="CT27" s="629">
        <v>0</v>
      </c>
      <c r="CU27" s="629">
        <v>219</v>
      </c>
      <c r="CV27" s="629">
        <v>3800</v>
      </c>
      <c r="CW27" s="629">
        <v>156</v>
      </c>
      <c r="CX27" s="629">
        <v>132</v>
      </c>
      <c r="CY27" s="629">
        <v>3668</v>
      </c>
      <c r="CZ27" s="629">
        <v>87.5</v>
      </c>
      <c r="DA27" s="629">
        <v>65</v>
      </c>
      <c r="DB27" s="629">
        <v>8694</v>
      </c>
      <c r="DC27" s="629">
        <v>421</v>
      </c>
    </row>
    <row r="28" spans="1:107" ht="15.75" thickBot="1">
      <c r="A28" s="580" t="s">
        <v>160</v>
      </c>
      <c r="B28" s="639">
        <f>SUM(B5:B27)</f>
        <v>10</v>
      </c>
      <c r="C28" s="640">
        <f>SUM(C5:C27)</f>
        <v>444.38000000000005</v>
      </c>
      <c r="D28" s="641">
        <f aca="true" t="shared" si="12" ref="D28:I28">SUM(D5:D27)</f>
        <v>389.88</v>
      </c>
      <c r="E28" s="641">
        <f t="shared" si="12"/>
        <v>54.5</v>
      </c>
      <c r="F28" s="641">
        <f t="shared" si="12"/>
        <v>721.87</v>
      </c>
      <c r="G28" s="641">
        <f t="shared" si="12"/>
        <v>500.33000000000004</v>
      </c>
      <c r="H28" s="641">
        <f t="shared" si="12"/>
        <v>3</v>
      </c>
      <c r="I28" s="641">
        <f t="shared" si="12"/>
        <v>553.15</v>
      </c>
      <c r="J28" s="640">
        <f>SUM(J5:J27)</f>
        <v>1722.3999999999996</v>
      </c>
      <c r="K28" s="627">
        <f>SUM(K5:K27)</f>
        <v>31254267.31</v>
      </c>
      <c r="L28" s="627">
        <f aca="true" t="shared" si="13" ref="L28:AK28">SUM(L5:L27)</f>
        <v>26311977.11</v>
      </c>
      <c r="M28" s="628">
        <f t="shared" si="13"/>
        <v>4942290.2</v>
      </c>
      <c r="N28" s="627">
        <f t="shared" si="13"/>
        <v>29070714.28</v>
      </c>
      <c r="O28" s="628">
        <f t="shared" si="13"/>
        <v>60324981.59</v>
      </c>
      <c r="P28" s="627">
        <f t="shared" si="13"/>
        <v>7836104.35</v>
      </c>
      <c r="Q28" s="627">
        <f t="shared" si="13"/>
        <v>8941203.26</v>
      </c>
      <c r="R28" s="627">
        <f t="shared" si="13"/>
        <v>8392412.260000002</v>
      </c>
      <c r="S28" s="627">
        <f>SUM(S5:S27)</f>
        <v>112380</v>
      </c>
      <c r="T28" s="628">
        <f t="shared" si="13"/>
        <v>14525519.53</v>
      </c>
      <c r="U28" s="627">
        <f t="shared" si="13"/>
        <v>10830787.82</v>
      </c>
      <c r="V28" s="627">
        <f t="shared" si="13"/>
        <v>3694731.71</v>
      </c>
      <c r="W28" s="627">
        <f t="shared" si="13"/>
        <v>1108021.39</v>
      </c>
      <c r="X28" s="627">
        <f t="shared" si="13"/>
        <v>564769.51</v>
      </c>
      <c r="Y28" s="627">
        <f t="shared" si="13"/>
        <v>8036864.42</v>
      </c>
      <c r="Z28" s="627">
        <f t="shared" si="13"/>
        <v>5774034.59</v>
      </c>
      <c r="AA28" s="627">
        <f t="shared" si="13"/>
        <v>493757.27</v>
      </c>
      <c r="AB28" s="627">
        <f t="shared" si="13"/>
        <v>25644.47</v>
      </c>
      <c r="AC28" s="628">
        <f t="shared" si="13"/>
        <v>33695779.85</v>
      </c>
      <c r="AD28" s="627">
        <f t="shared" si="13"/>
        <v>609631.24</v>
      </c>
      <c r="AE28" s="642">
        <f t="shared" si="13"/>
        <v>1340847.6400000001</v>
      </c>
      <c r="AF28" s="642">
        <f t="shared" si="13"/>
        <v>2986385.41</v>
      </c>
      <c r="AG28" s="642">
        <f t="shared" si="13"/>
        <v>1496361.73</v>
      </c>
      <c r="AH28" s="642">
        <f t="shared" si="13"/>
        <v>4430094.930000001</v>
      </c>
      <c r="AI28" s="643">
        <f t="shared" si="13"/>
        <v>111675679.73999998</v>
      </c>
      <c r="AJ28" s="642">
        <f t="shared" si="13"/>
        <v>6012757.28</v>
      </c>
      <c r="AK28" s="643">
        <f t="shared" si="13"/>
        <v>117688437.02</v>
      </c>
      <c r="AL28" s="644">
        <f>SUM(AL5:AL27)</f>
        <v>386392</v>
      </c>
      <c r="AM28" s="645">
        <f aca="true" t="shared" si="14" ref="AM28:BL28">SUM(AM5:AM27)</f>
        <v>304551</v>
      </c>
      <c r="AN28" s="645">
        <f t="shared" si="14"/>
        <v>322372</v>
      </c>
      <c r="AO28" s="645">
        <f t="shared" si="14"/>
        <v>34987</v>
      </c>
      <c r="AP28" s="645">
        <f t="shared" si="14"/>
        <v>218736</v>
      </c>
      <c r="AQ28" s="645">
        <f t="shared" si="14"/>
        <v>91955</v>
      </c>
      <c r="AR28" s="645">
        <f t="shared" si="14"/>
        <v>46053</v>
      </c>
      <c r="AS28" s="645">
        <f t="shared" si="14"/>
        <v>9846</v>
      </c>
      <c r="AT28" s="645">
        <f t="shared" si="14"/>
        <v>8121</v>
      </c>
      <c r="AU28" s="645">
        <f t="shared" si="14"/>
        <v>168407</v>
      </c>
      <c r="AV28" s="645">
        <f t="shared" si="14"/>
        <v>104931</v>
      </c>
      <c r="AW28" s="645">
        <f t="shared" si="14"/>
        <v>793</v>
      </c>
      <c r="AX28" s="645">
        <f t="shared" si="14"/>
        <v>582</v>
      </c>
      <c r="AY28" s="645">
        <f t="shared" si="14"/>
        <v>177</v>
      </c>
      <c r="AZ28" s="645">
        <f t="shared" si="14"/>
        <v>444</v>
      </c>
      <c r="BA28" s="645">
        <f>SUM(BA5:BA27)</f>
        <v>17567</v>
      </c>
      <c r="BB28" s="645">
        <f t="shared" si="14"/>
        <v>352841</v>
      </c>
      <c r="BC28" s="645">
        <f t="shared" si="14"/>
        <v>4383</v>
      </c>
      <c r="BD28" s="645">
        <f t="shared" si="14"/>
        <v>7674</v>
      </c>
      <c r="BE28" s="645">
        <f t="shared" si="14"/>
        <v>12538</v>
      </c>
      <c r="BF28" s="645">
        <f t="shared" si="14"/>
        <v>8107</v>
      </c>
      <c r="BG28" s="645">
        <f t="shared" si="14"/>
        <v>11286</v>
      </c>
      <c r="BH28" s="645">
        <f t="shared" si="14"/>
        <v>2698</v>
      </c>
      <c r="BI28" s="645">
        <f t="shared" si="14"/>
        <v>731</v>
      </c>
      <c r="BJ28" s="644">
        <f>SUM(BJ5:BJ27)</f>
        <v>17658895</v>
      </c>
      <c r="BK28" s="645">
        <f t="shared" si="14"/>
        <v>10985517</v>
      </c>
      <c r="BL28" s="645">
        <f t="shared" si="14"/>
        <v>14120441</v>
      </c>
      <c r="BM28" s="645">
        <f>SUM(BM5:BM27)</f>
        <v>127016</v>
      </c>
      <c r="BN28" s="645">
        <f>SUM(BN5:BN27)</f>
        <v>2547625</v>
      </c>
      <c r="BO28" s="645">
        <f>SUM(BO5:BO27)</f>
        <v>429722</v>
      </c>
      <c r="BP28" s="645">
        <f>SUM(BP5:BP27)</f>
        <v>140605</v>
      </c>
      <c r="BQ28" s="645">
        <f aca="true" t="shared" si="15" ref="BQ28:CY28">SUM(BQ5:BQ27)</f>
        <v>6736743</v>
      </c>
      <c r="BR28" s="645">
        <f t="shared" si="15"/>
        <v>67135</v>
      </c>
      <c r="BS28" s="645">
        <f t="shared" si="15"/>
        <v>63458</v>
      </c>
      <c r="BT28" s="645">
        <f t="shared" si="15"/>
        <v>40505</v>
      </c>
      <c r="BU28" s="645">
        <f t="shared" si="15"/>
        <v>16615</v>
      </c>
      <c r="BV28" s="645">
        <f t="shared" si="15"/>
        <v>196016</v>
      </c>
      <c r="BW28" s="645">
        <f t="shared" si="15"/>
        <v>31242509</v>
      </c>
      <c r="BX28" s="645">
        <f t="shared" si="15"/>
        <v>65104.5</v>
      </c>
      <c r="BY28" s="645">
        <f t="shared" si="15"/>
        <v>660181</v>
      </c>
      <c r="BZ28" s="645">
        <f t="shared" si="15"/>
        <v>474309</v>
      </c>
      <c r="CA28" s="645">
        <f t="shared" si="15"/>
        <v>324570</v>
      </c>
      <c r="CB28" s="645">
        <f t="shared" si="15"/>
        <v>147072</v>
      </c>
      <c r="CC28" s="645">
        <f t="shared" si="15"/>
        <v>38448</v>
      </c>
      <c r="CD28" s="645">
        <f t="shared" si="15"/>
        <v>1700240</v>
      </c>
      <c r="CE28" s="645">
        <f t="shared" si="15"/>
        <v>3913213</v>
      </c>
      <c r="CF28" s="645">
        <f t="shared" si="15"/>
        <v>3693368</v>
      </c>
      <c r="CG28" s="645">
        <f t="shared" si="15"/>
        <v>38982</v>
      </c>
      <c r="CH28" s="645">
        <f t="shared" si="15"/>
        <v>833186</v>
      </c>
      <c r="CI28" s="645">
        <f t="shared" si="15"/>
        <v>83570</v>
      </c>
      <c r="CJ28" s="645">
        <f t="shared" si="15"/>
        <v>99229</v>
      </c>
      <c r="CK28" s="644">
        <f t="shared" si="15"/>
        <v>182799</v>
      </c>
      <c r="CL28" s="645">
        <f t="shared" si="15"/>
        <v>87532</v>
      </c>
      <c r="CM28" s="645">
        <f t="shared" si="15"/>
        <v>6803</v>
      </c>
      <c r="CN28" s="645">
        <f>SUM(CN5:CN27)</f>
        <v>69677</v>
      </c>
      <c r="CO28" s="645">
        <f t="shared" si="15"/>
        <v>69955</v>
      </c>
      <c r="CP28" s="645">
        <f t="shared" si="15"/>
        <v>113519</v>
      </c>
      <c r="CQ28" s="644">
        <f t="shared" si="15"/>
        <v>183474</v>
      </c>
      <c r="CR28" s="645">
        <f t="shared" si="15"/>
        <v>88123</v>
      </c>
      <c r="CS28" s="645">
        <f t="shared" si="15"/>
        <v>16887</v>
      </c>
      <c r="CT28" s="645">
        <f>SUM(CT5:CT27)</f>
        <v>72360</v>
      </c>
      <c r="CU28" s="645">
        <f t="shared" si="15"/>
        <v>9490</v>
      </c>
      <c r="CV28" s="645">
        <f>SUM(CV5:CV27)</f>
        <v>198793</v>
      </c>
      <c r="CW28" s="645">
        <f t="shared" si="15"/>
        <v>5332</v>
      </c>
      <c r="CX28" s="645">
        <f t="shared" si="15"/>
        <v>44316</v>
      </c>
      <c r="CY28" s="645">
        <f t="shared" si="15"/>
        <v>63549</v>
      </c>
      <c r="CZ28" s="645" t="s">
        <v>487</v>
      </c>
      <c r="DA28" s="645" t="s">
        <v>488</v>
      </c>
      <c r="DB28" s="645" t="s">
        <v>489</v>
      </c>
      <c r="DC28" s="645" t="s">
        <v>490</v>
      </c>
    </row>
    <row r="29" spans="10:37" ht="12.75">
      <c r="J29" s="581"/>
      <c r="AI29" s="582"/>
      <c r="AK29" s="582"/>
    </row>
    <row r="30" spans="18:53" ht="12.75">
      <c r="R30" s="583"/>
      <c r="S30" s="583"/>
      <c r="T30" s="582"/>
      <c r="AC30" s="582"/>
      <c r="AT30" s="584"/>
      <c r="BA30" s="584"/>
    </row>
    <row r="31" spans="17:62" ht="12.75">
      <c r="Q31" s="585"/>
      <c r="R31" s="586"/>
      <c r="S31" s="586"/>
      <c r="T31" s="585"/>
      <c r="U31" s="586"/>
      <c r="V31" s="586"/>
      <c r="W31" s="585"/>
      <c r="X31" s="585"/>
      <c r="Y31" s="585"/>
      <c r="Z31" s="586"/>
      <c r="AA31" s="585"/>
      <c r="AB31" s="585"/>
      <c r="AC31" s="585"/>
      <c r="AD31" s="585"/>
      <c r="AE31" s="585"/>
      <c r="AF31" s="585"/>
      <c r="AG31" s="585"/>
      <c r="AH31" s="585"/>
      <c r="AI31" s="585"/>
      <c r="AJ31" s="586"/>
      <c r="AM31" s="587"/>
      <c r="AN31" s="587"/>
      <c r="AO31" s="587"/>
      <c r="AP31" s="587"/>
      <c r="AQ31" s="587"/>
      <c r="AR31" s="587"/>
      <c r="AS31" s="587"/>
      <c r="AT31" s="587"/>
      <c r="AU31" s="587"/>
      <c r="AV31" s="587"/>
      <c r="AW31" s="587"/>
      <c r="AX31" s="587"/>
      <c r="AY31" s="587"/>
      <c r="AZ31" s="587"/>
      <c r="BA31" s="587"/>
      <c r="BB31" s="587"/>
      <c r="BC31" s="587"/>
      <c r="BD31" s="587"/>
      <c r="BE31" s="587"/>
      <c r="BF31" s="587"/>
      <c r="BG31" s="587"/>
      <c r="BH31" s="587"/>
      <c r="BI31" s="587"/>
      <c r="BJ31" s="587"/>
    </row>
    <row r="32" spans="17:108" ht="12.75"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  <c r="AI32" s="588"/>
      <c r="AJ32" s="588"/>
      <c r="AK32" s="588"/>
      <c r="AN32" s="587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7"/>
      <c r="BE32" s="587"/>
      <c r="BF32" s="587"/>
      <c r="BG32" s="587"/>
      <c r="BH32" s="587"/>
      <c r="BI32" s="587"/>
      <c r="BJ32" s="588"/>
      <c r="BK32" s="588"/>
      <c r="BL32" s="588"/>
      <c r="BM32" s="588"/>
      <c r="BN32" s="588"/>
      <c r="BO32" s="588"/>
      <c r="BP32" s="588"/>
      <c r="BQ32" s="588"/>
      <c r="BR32" s="588"/>
      <c r="BS32" s="588"/>
      <c r="BT32" s="588"/>
      <c r="BU32" s="588"/>
      <c r="BV32" s="588"/>
      <c r="BW32" s="588"/>
      <c r="BX32" s="588"/>
      <c r="BY32" s="588"/>
      <c r="BZ32" s="588"/>
      <c r="CA32" s="588"/>
      <c r="CB32" s="588"/>
      <c r="CC32" s="588"/>
      <c r="CD32" s="588"/>
      <c r="CE32" s="588"/>
      <c r="CF32" s="588"/>
      <c r="CG32" s="588"/>
      <c r="CH32" s="588"/>
      <c r="CI32" s="588"/>
      <c r="CJ32" s="588"/>
      <c r="CK32" s="588"/>
      <c r="CL32" s="588"/>
      <c r="CM32" s="588"/>
      <c r="CN32" s="588"/>
      <c r="CO32" s="588"/>
      <c r="CP32" s="588"/>
      <c r="CQ32" s="588"/>
      <c r="CR32" s="588"/>
      <c r="CS32" s="588"/>
      <c r="CT32" s="588"/>
      <c r="CU32" s="588"/>
      <c r="CV32" s="588"/>
      <c r="CW32" s="588"/>
      <c r="CX32" s="588"/>
      <c r="CY32" s="588"/>
      <c r="CZ32" s="588"/>
      <c r="DA32" s="588"/>
      <c r="DB32" s="588"/>
      <c r="DC32" s="588"/>
      <c r="DD32" s="588"/>
    </row>
    <row r="33" spans="6:109" ht="12.75">
      <c r="F33" s="588"/>
      <c r="G33" s="588"/>
      <c r="H33" s="588"/>
      <c r="I33" s="588"/>
      <c r="J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8"/>
      <c r="AV33" s="588"/>
      <c r="AW33" s="588"/>
      <c r="AX33" s="588"/>
      <c r="AY33" s="588"/>
      <c r="AZ33" s="588"/>
      <c r="BA33" s="588"/>
      <c r="BB33" s="588"/>
      <c r="BC33" s="588"/>
      <c r="BD33" s="588"/>
      <c r="BE33" s="588"/>
      <c r="BF33" s="588"/>
      <c r="BG33" s="588"/>
      <c r="BH33" s="588"/>
      <c r="BI33" s="588"/>
      <c r="BJ33" s="588"/>
      <c r="BK33" s="588"/>
      <c r="BL33" s="588"/>
      <c r="BM33" s="588"/>
      <c r="BN33" s="588"/>
      <c r="BO33" s="588"/>
      <c r="BP33" s="588"/>
      <c r="BQ33" s="588"/>
      <c r="BR33" s="588"/>
      <c r="BS33" s="588"/>
      <c r="BT33" s="588"/>
      <c r="BU33" s="588"/>
      <c r="BV33" s="588"/>
      <c r="BW33" s="588"/>
      <c r="BX33" s="588"/>
      <c r="BY33" s="588"/>
      <c r="BZ33" s="588"/>
      <c r="CA33" s="588"/>
      <c r="CB33" s="588"/>
      <c r="CC33" s="588"/>
      <c r="CD33" s="588"/>
      <c r="CE33" s="588"/>
      <c r="CF33" s="588"/>
      <c r="CG33" s="588"/>
      <c r="CH33" s="588"/>
      <c r="CI33" s="588"/>
      <c r="CJ33" s="588"/>
      <c r="CK33" s="588"/>
      <c r="CL33" s="588"/>
      <c r="CM33" s="588"/>
      <c r="CN33" s="588"/>
      <c r="CO33" s="588"/>
      <c r="CP33" s="588"/>
      <c r="CQ33" s="588"/>
      <c r="CR33" s="588"/>
      <c r="CS33" s="588"/>
      <c r="CT33" s="588"/>
      <c r="CU33" s="588"/>
      <c r="CV33" s="588"/>
      <c r="CW33" s="588"/>
      <c r="CX33" s="588"/>
      <c r="CY33" s="588"/>
      <c r="CZ33" s="588"/>
      <c r="DA33" s="588"/>
      <c r="DB33" s="588"/>
      <c r="DC33" s="588"/>
      <c r="DD33" s="588"/>
      <c r="DE33" s="588"/>
    </row>
    <row r="34" spans="6:126" ht="12.75">
      <c r="F34" s="588"/>
      <c r="G34" s="588"/>
      <c r="H34" s="588"/>
      <c r="I34" s="588"/>
      <c r="J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588"/>
      <c r="AG34" s="588"/>
      <c r="AH34" s="588"/>
      <c r="AI34" s="588"/>
      <c r="AJ34" s="588"/>
      <c r="AK34" s="588"/>
      <c r="AL34" s="588"/>
      <c r="AM34" s="588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8"/>
      <c r="BJ34" s="588"/>
      <c r="BK34" s="588"/>
      <c r="BL34" s="588"/>
      <c r="BM34" s="588"/>
      <c r="BN34" s="588"/>
      <c r="BO34" s="588"/>
      <c r="BP34" s="588"/>
      <c r="BQ34" s="588"/>
      <c r="BR34" s="588"/>
      <c r="BS34" s="588"/>
      <c r="BT34" s="588"/>
      <c r="BU34" s="588"/>
      <c r="BV34" s="588"/>
      <c r="BW34" s="588"/>
      <c r="BX34" s="588"/>
      <c r="BY34" s="588"/>
      <c r="BZ34" s="588"/>
      <c r="CA34" s="588"/>
      <c r="CB34" s="588"/>
      <c r="CC34" s="588"/>
      <c r="CD34" s="588"/>
      <c r="CE34" s="588"/>
      <c r="CF34" s="588"/>
      <c r="CG34" s="588"/>
      <c r="CH34" s="588"/>
      <c r="CI34" s="588"/>
      <c r="CJ34" s="588"/>
      <c r="CK34" s="588"/>
      <c r="CL34" s="588"/>
      <c r="CM34" s="588"/>
      <c r="CN34" s="588"/>
      <c r="CO34" s="588"/>
      <c r="CP34" s="588"/>
      <c r="CQ34" s="588"/>
      <c r="CR34" s="588"/>
      <c r="CS34" s="588"/>
      <c r="CT34" s="588"/>
      <c r="CU34" s="588"/>
      <c r="CV34" s="588"/>
      <c r="CW34" s="588"/>
      <c r="CX34" s="588"/>
      <c r="CY34" s="588"/>
      <c r="CZ34" s="588"/>
      <c r="DA34" s="588"/>
      <c r="DB34" s="588"/>
      <c r="DC34" s="588"/>
      <c r="DD34" s="588"/>
      <c r="DE34" s="588"/>
      <c r="DF34" s="588"/>
      <c r="DG34" s="588"/>
      <c r="DH34" s="588"/>
      <c r="DI34" s="588"/>
      <c r="DJ34" s="588"/>
      <c r="DK34" s="588"/>
      <c r="DL34" s="588"/>
      <c r="DM34" s="588"/>
      <c r="DN34" s="588"/>
      <c r="DO34" s="588"/>
      <c r="DP34" s="588"/>
      <c r="DQ34" s="588"/>
      <c r="DR34" s="588"/>
      <c r="DS34" s="588"/>
      <c r="DT34" s="588"/>
      <c r="DU34" s="588"/>
      <c r="DV34" s="588"/>
    </row>
    <row r="35" spans="17:126" ht="12.75"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8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  <c r="AZ35" s="588"/>
      <c r="BA35" s="588"/>
      <c r="BB35" s="588"/>
      <c r="BC35" s="588"/>
      <c r="BD35" s="588"/>
      <c r="BE35" s="588"/>
      <c r="BF35" s="588"/>
      <c r="BG35" s="588"/>
      <c r="BH35" s="588"/>
      <c r="BI35" s="588"/>
      <c r="BJ35" s="588"/>
      <c r="BK35" s="588"/>
      <c r="BL35" s="588"/>
      <c r="BM35" s="588"/>
      <c r="BN35" s="588"/>
      <c r="BO35" s="588"/>
      <c r="BP35" s="588"/>
      <c r="BQ35" s="588"/>
      <c r="BR35" s="588"/>
      <c r="BS35" s="588"/>
      <c r="BT35" s="588"/>
      <c r="BU35" s="588"/>
      <c r="BV35" s="588"/>
      <c r="BW35" s="588"/>
      <c r="BX35" s="588"/>
      <c r="BY35" s="588"/>
      <c r="BZ35" s="588"/>
      <c r="CA35" s="588"/>
      <c r="CB35" s="588"/>
      <c r="CC35" s="588"/>
      <c r="CD35" s="588"/>
      <c r="CE35" s="588"/>
      <c r="CF35" s="588"/>
      <c r="CG35" s="588"/>
      <c r="CH35" s="588"/>
      <c r="CI35" s="588"/>
      <c r="CJ35" s="588"/>
      <c r="CK35" s="588"/>
      <c r="CL35" s="588"/>
      <c r="CM35" s="588"/>
      <c r="CN35" s="588"/>
      <c r="CO35" s="588"/>
      <c r="CP35" s="588"/>
      <c r="CQ35" s="588"/>
      <c r="CR35" s="588"/>
      <c r="CS35" s="588"/>
      <c r="CT35" s="588"/>
      <c r="CU35" s="588"/>
      <c r="CV35" s="588"/>
      <c r="CW35" s="588"/>
      <c r="CX35" s="588"/>
      <c r="CY35" s="588"/>
      <c r="CZ35" s="588"/>
      <c r="DA35" s="588"/>
      <c r="DB35" s="588"/>
      <c r="DC35" s="588"/>
      <c r="DD35" s="588"/>
      <c r="DE35" s="588"/>
      <c r="DF35" s="588"/>
      <c r="DG35" s="588"/>
      <c r="DH35" s="588"/>
      <c r="DI35" s="588"/>
      <c r="DJ35" s="588"/>
      <c r="DK35" s="588"/>
      <c r="DL35" s="588"/>
      <c r="DM35" s="588"/>
      <c r="DN35" s="588"/>
      <c r="DO35" s="588"/>
      <c r="DP35" s="588"/>
      <c r="DQ35" s="588"/>
      <c r="DR35" s="588"/>
      <c r="DS35" s="588"/>
      <c r="DT35" s="588"/>
      <c r="DU35" s="588"/>
      <c r="DV35" s="588"/>
    </row>
    <row r="36" spans="17:124" ht="12.75"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8"/>
      <c r="CV36" s="588"/>
      <c r="CW36" s="588"/>
      <c r="CX36" s="588"/>
      <c r="CY36" s="588"/>
      <c r="CZ36" s="588"/>
      <c r="DA36" s="588"/>
      <c r="DB36" s="588"/>
      <c r="DC36" s="588"/>
      <c r="DD36" s="588"/>
      <c r="DE36" s="588"/>
      <c r="DF36" s="588"/>
      <c r="DG36" s="588"/>
      <c r="DH36" s="588"/>
      <c r="DI36" s="588"/>
      <c r="DJ36" s="588"/>
      <c r="DK36" s="588"/>
      <c r="DL36" s="588"/>
      <c r="DM36" s="588"/>
      <c r="DN36" s="588"/>
      <c r="DO36" s="588"/>
      <c r="DP36" s="588"/>
      <c r="DQ36" s="588"/>
      <c r="DR36" s="588"/>
      <c r="DS36" s="588"/>
      <c r="DT36" s="588"/>
    </row>
    <row r="37" spans="17:108" ht="12.75"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8"/>
      <c r="AL37" s="588"/>
      <c r="AM37" s="588"/>
      <c r="AN37" s="588"/>
      <c r="AO37" s="588"/>
      <c r="AP37" s="588"/>
      <c r="AQ37" s="588"/>
      <c r="AR37" s="588"/>
      <c r="AS37" s="588"/>
      <c r="AT37" s="588"/>
      <c r="AU37" s="588"/>
      <c r="AV37" s="588"/>
      <c r="AW37" s="588"/>
      <c r="AX37" s="588"/>
      <c r="AY37" s="588"/>
      <c r="AZ37" s="588"/>
      <c r="BA37" s="588"/>
      <c r="BB37" s="588"/>
      <c r="BC37" s="588"/>
      <c r="BD37" s="588"/>
      <c r="BE37" s="588"/>
      <c r="BF37" s="588"/>
      <c r="BG37" s="588"/>
      <c r="BH37" s="588"/>
      <c r="BI37" s="588"/>
      <c r="BJ37" s="588"/>
      <c r="BK37" s="588"/>
      <c r="BL37" s="588"/>
      <c r="BM37" s="588"/>
      <c r="BN37" s="588"/>
      <c r="BO37" s="588"/>
      <c r="BP37" s="588"/>
      <c r="BQ37" s="588"/>
      <c r="BR37" s="588"/>
      <c r="BS37" s="588"/>
      <c r="BT37" s="588"/>
      <c r="BU37" s="588"/>
      <c r="BV37" s="588"/>
      <c r="BW37" s="588"/>
      <c r="BX37" s="588"/>
      <c r="BY37" s="588"/>
      <c r="BZ37" s="588"/>
      <c r="CA37" s="588"/>
      <c r="CB37" s="588"/>
      <c r="CC37" s="588"/>
      <c r="CD37" s="588"/>
      <c r="CE37" s="588"/>
      <c r="CF37" s="588"/>
      <c r="CG37" s="588"/>
      <c r="CH37" s="588"/>
      <c r="CI37" s="588"/>
      <c r="CJ37" s="588"/>
      <c r="CK37" s="588"/>
      <c r="CL37" s="588"/>
      <c r="CM37" s="588"/>
      <c r="CN37" s="588"/>
      <c r="CO37" s="588"/>
      <c r="CP37" s="588"/>
      <c r="CQ37" s="588"/>
      <c r="CR37" s="588"/>
      <c r="CS37" s="588"/>
      <c r="CT37" s="588"/>
      <c r="CU37" s="588"/>
      <c r="CV37" s="588"/>
      <c r="CW37" s="588"/>
      <c r="CX37" s="588"/>
      <c r="CY37" s="588"/>
      <c r="CZ37" s="588"/>
      <c r="DA37" s="588"/>
      <c r="DB37" s="588"/>
      <c r="DC37" s="588"/>
      <c r="DD37" s="588"/>
    </row>
  </sheetData>
  <mergeCells count="26">
    <mergeCell ref="AV1:BD1"/>
    <mergeCell ref="AV2:BD2"/>
    <mergeCell ref="BE2:BI2"/>
    <mergeCell ref="BJ2:BM2"/>
    <mergeCell ref="BN1:BV1"/>
    <mergeCell ref="BN2:BV2"/>
    <mergeCell ref="BF1:BM1"/>
    <mergeCell ref="CE2:CM2"/>
    <mergeCell ref="BW1:CD1"/>
    <mergeCell ref="BW2:CD2"/>
    <mergeCell ref="CN2:CV2"/>
    <mergeCell ref="CW2:DC2"/>
    <mergeCell ref="CE1:CM1"/>
    <mergeCell ref="CN1:CV1"/>
    <mergeCell ref="CW1:DC1"/>
    <mergeCell ref="C2:J2"/>
    <mergeCell ref="Q2:T2"/>
    <mergeCell ref="K1:T1"/>
    <mergeCell ref="K2:P2"/>
    <mergeCell ref="B1:J1"/>
    <mergeCell ref="AL1:AU1"/>
    <mergeCell ref="AL2:AU2"/>
    <mergeCell ref="U2:AC2"/>
    <mergeCell ref="U1:AC1"/>
    <mergeCell ref="AD1:AK1"/>
    <mergeCell ref="AD2:AK2"/>
  </mergeCells>
  <printOptions horizontalCentered="1"/>
  <pageMargins left="0.5" right="0.5" top="1.02" bottom="0.82" header="0.5" footer="0.5"/>
  <pageSetup fitToWidth="0" horizontalDpi="600" verticalDpi="600" orientation="landscape" scale="95" r:id="rId2"/>
  <headerFooter alignWithMargins="0">
    <oddHeader>&amp;C&amp;"Helvetica,Bold"&amp;14CSU Annual Library Statistics 2002-2003</oddHeader>
    <oddFooter>&amp;C&amp;"Helvetica,Regular"Page &amp;P of &amp;N</oddFooter>
  </headerFooter>
  <colBreaks count="10" manualBreakCount="10">
    <brk id="10" max="27" man="1"/>
    <brk id="20" max="27" man="1"/>
    <brk id="29" max="27" man="1"/>
    <brk id="37" max="27" man="1"/>
    <brk id="56" max="27" man="1"/>
    <brk id="65" max="27" man="1"/>
    <brk id="74" max="27" man="1"/>
    <brk id="82" max="27" man="1"/>
    <brk id="91" max="27" man="1"/>
    <brk id="100" max="27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75"/>
  <sheetViews>
    <sheetView workbookViewId="0" topLeftCell="A76">
      <selection activeCell="H86" sqref="H86"/>
    </sheetView>
  </sheetViews>
  <sheetFormatPr defaultColWidth="9.140625" defaultRowHeight="12.75"/>
  <cols>
    <col min="1" max="1" width="18.28125" style="0" customWidth="1"/>
    <col min="2" max="2" width="28.7109375" style="0" customWidth="1"/>
    <col min="5" max="5" width="10.28125" style="0" bestFit="1" customWidth="1"/>
    <col min="6" max="6" width="10.7109375" style="0" customWidth="1"/>
    <col min="8" max="8" width="10.28125" style="0" bestFit="1" customWidth="1"/>
  </cols>
  <sheetData>
    <row r="2" ht="12.75">
      <c r="A2" t="s">
        <v>170</v>
      </c>
    </row>
    <row r="3" ht="12.75">
      <c r="A3" t="s">
        <v>171</v>
      </c>
    </row>
    <row r="4" ht="12.75">
      <c r="A4" t="s">
        <v>344</v>
      </c>
    </row>
    <row r="6" spans="1:2" ht="12.75">
      <c r="A6" t="s">
        <v>172</v>
      </c>
      <c r="B6" s="444" t="s">
        <v>431</v>
      </c>
    </row>
    <row r="8" spans="1:2" ht="12.75">
      <c r="A8" t="s">
        <v>173</v>
      </c>
      <c r="B8" t="s">
        <v>432</v>
      </c>
    </row>
    <row r="10" spans="1:2" ht="12.75">
      <c r="A10" t="s">
        <v>175</v>
      </c>
      <c r="B10" t="s">
        <v>433</v>
      </c>
    </row>
    <row r="12" spans="1:2" ht="12.75">
      <c r="A12" t="s">
        <v>177</v>
      </c>
      <c r="B12" t="s">
        <v>434</v>
      </c>
    </row>
    <row r="14" spans="1:2" ht="12.75">
      <c r="A14" t="s">
        <v>178</v>
      </c>
      <c r="B14" t="s">
        <v>269</v>
      </c>
    </row>
    <row r="16" spans="1:2" ht="12.75">
      <c r="A16" t="s">
        <v>179</v>
      </c>
      <c r="B16" s="445" t="s">
        <v>435</v>
      </c>
    </row>
    <row r="18" ht="12.75">
      <c r="A18" t="s">
        <v>286</v>
      </c>
    </row>
    <row r="19" ht="12.75">
      <c r="A19" t="s">
        <v>287</v>
      </c>
    </row>
    <row r="20" ht="12.75">
      <c r="A20" t="s">
        <v>288</v>
      </c>
    </row>
    <row r="21" ht="12.75">
      <c r="A21" t="s">
        <v>346</v>
      </c>
    </row>
    <row r="23" ht="12.75">
      <c r="A23" t="s">
        <v>347</v>
      </c>
    </row>
    <row r="25" spans="1:6" ht="12.75">
      <c r="A25" t="s">
        <v>181</v>
      </c>
      <c r="C25" t="s">
        <v>182</v>
      </c>
      <c r="F25" t="s">
        <v>183</v>
      </c>
    </row>
    <row r="27" spans="1:6" ht="12.75">
      <c r="A27">
        <v>1</v>
      </c>
      <c r="B27" t="s">
        <v>184</v>
      </c>
      <c r="F27">
        <v>1</v>
      </c>
    </row>
    <row r="30" ht="12.75">
      <c r="A30" t="s">
        <v>349</v>
      </c>
    </row>
    <row r="31" ht="12.75">
      <c r="F31" t="s">
        <v>436</v>
      </c>
    </row>
    <row r="32" spans="1:6" ht="12.75">
      <c r="A32" s="446" t="s">
        <v>181</v>
      </c>
      <c r="C32" t="s">
        <v>185</v>
      </c>
      <c r="F32" t="s">
        <v>186</v>
      </c>
    </row>
    <row r="33" ht="12.75">
      <c r="A33" s="446"/>
    </row>
    <row r="34" spans="1:6" ht="12.75">
      <c r="A34" s="446">
        <v>2</v>
      </c>
      <c r="B34" t="s">
        <v>187</v>
      </c>
      <c r="F34">
        <v>27.35</v>
      </c>
    </row>
    <row r="35" spans="1:6" ht="12.75">
      <c r="A35" s="446" t="s">
        <v>68</v>
      </c>
      <c r="B35" t="s">
        <v>11</v>
      </c>
      <c r="F35">
        <v>27.35</v>
      </c>
    </row>
    <row r="36" spans="1:2" ht="12.75">
      <c r="A36" s="446" t="s">
        <v>69</v>
      </c>
      <c r="B36" t="s">
        <v>12</v>
      </c>
    </row>
    <row r="37" spans="1:6" ht="12.75">
      <c r="A37" s="446">
        <v>3</v>
      </c>
      <c r="B37" t="s">
        <v>13</v>
      </c>
      <c r="F37">
        <v>60.52</v>
      </c>
    </row>
    <row r="38" spans="1:6" ht="12.75">
      <c r="A38" s="446" t="s">
        <v>71</v>
      </c>
      <c r="B38" t="s">
        <v>14</v>
      </c>
      <c r="F38">
        <v>35.59</v>
      </c>
    </row>
    <row r="39" spans="1:2" ht="12.75">
      <c r="A39" s="446">
        <v>4</v>
      </c>
      <c r="B39" t="s">
        <v>290</v>
      </c>
    </row>
    <row r="40" spans="1:6" ht="12.75">
      <c r="A40" s="446">
        <v>5</v>
      </c>
      <c r="B40" t="s">
        <v>15</v>
      </c>
      <c r="F40">
        <v>37.49</v>
      </c>
    </row>
    <row r="41" spans="1:6" ht="12.75">
      <c r="A41" s="446">
        <v>6</v>
      </c>
      <c r="B41" t="s">
        <v>437</v>
      </c>
      <c r="F41">
        <v>125.36</v>
      </c>
    </row>
    <row r="44" ht="12.75">
      <c r="A44" t="s">
        <v>350</v>
      </c>
    </row>
    <row r="46" spans="1:6" ht="12.75">
      <c r="A46" s="446" t="s">
        <v>181</v>
      </c>
      <c r="C46" t="s">
        <v>189</v>
      </c>
      <c r="F46" t="s">
        <v>190</v>
      </c>
    </row>
    <row r="47" ht="12.75">
      <c r="A47" s="446"/>
    </row>
    <row r="48" spans="1:2" ht="12.75">
      <c r="A48" s="446"/>
      <c r="B48" t="s">
        <v>351</v>
      </c>
    </row>
    <row r="49" spans="1:6" ht="12.75">
      <c r="A49" s="446">
        <v>7</v>
      </c>
      <c r="B49" t="s">
        <v>16</v>
      </c>
      <c r="E49" s="447"/>
      <c r="F49" s="447">
        <v>1995917.31</v>
      </c>
    </row>
    <row r="50" spans="1:6" ht="12.75">
      <c r="A50" s="446" t="s">
        <v>75</v>
      </c>
      <c r="B50" t="s">
        <v>17</v>
      </c>
      <c r="E50" s="447"/>
      <c r="F50" s="447">
        <v>1995917.31</v>
      </c>
    </row>
    <row r="51" spans="1:6" ht="12.75">
      <c r="A51" s="446">
        <v>8</v>
      </c>
      <c r="B51" t="s">
        <v>18</v>
      </c>
      <c r="E51" s="447"/>
      <c r="F51" s="447">
        <v>2333880.28</v>
      </c>
    </row>
    <row r="52" spans="1:6" ht="12.75">
      <c r="A52" s="446">
        <v>9</v>
      </c>
      <c r="B52" t="s">
        <v>19</v>
      </c>
      <c r="E52" s="447"/>
      <c r="F52" s="447">
        <v>644061</v>
      </c>
    </row>
    <row r="53" spans="1:6" ht="12.75">
      <c r="A53" s="446"/>
      <c r="E53" s="447"/>
      <c r="F53" s="447"/>
    </row>
    <row r="54" spans="1:6" ht="12.75">
      <c r="A54" s="446"/>
      <c r="B54" t="s">
        <v>352</v>
      </c>
      <c r="E54" s="447"/>
      <c r="F54" s="447"/>
    </row>
    <row r="55" spans="1:6" ht="12.75">
      <c r="A55" s="446">
        <v>10</v>
      </c>
      <c r="B55" t="s">
        <v>291</v>
      </c>
      <c r="E55" s="447"/>
      <c r="F55" s="447">
        <v>430812</v>
      </c>
    </row>
    <row r="56" spans="1:6" ht="12.75">
      <c r="A56" s="446" t="s">
        <v>81</v>
      </c>
      <c r="B56" t="s">
        <v>293</v>
      </c>
      <c r="E56" s="447"/>
      <c r="F56" s="447">
        <v>430812</v>
      </c>
    </row>
    <row r="57" spans="1:6" ht="12.75">
      <c r="A57" s="446" t="s">
        <v>295</v>
      </c>
      <c r="B57" t="s">
        <v>296</v>
      </c>
      <c r="E57" s="447"/>
      <c r="F57" s="447">
        <v>0</v>
      </c>
    </row>
    <row r="58" spans="1:6" ht="12.75">
      <c r="A58" s="446">
        <v>11</v>
      </c>
      <c r="B58" t="s">
        <v>297</v>
      </c>
      <c r="E58" s="447"/>
      <c r="F58" s="447">
        <v>689386</v>
      </c>
    </row>
    <row r="59" spans="1:6" ht="12.75">
      <c r="A59" s="446" t="s">
        <v>83</v>
      </c>
      <c r="B59" t="s">
        <v>298</v>
      </c>
      <c r="E59" s="447"/>
      <c r="F59" s="447">
        <v>458724</v>
      </c>
    </row>
    <row r="60" spans="1:6" ht="12.75">
      <c r="A60" s="446" t="s">
        <v>84</v>
      </c>
      <c r="B60" t="s">
        <v>22</v>
      </c>
      <c r="E60" s="447"/>
      <c r="F60" s="447">
        <v>230662</v>
      </c>
    </row>
    <row r="61" spans="1:6" ht="12.75">
      <c r="A61" s="446">
        <v>12</v>
      </c>
      <c r="B61" t="s">
        <v>299</v>
      </c>
      <c r="E61" s="447"/>
      <c r="F61" s="447">
        <v>171316</v>
      </c>
    </row>
    <row r="62" spans="1:6" ht="12.75">
      <c r="A62" s="446">
        <v>13</v>
      </c>
      <c r="B62" t="s">
        <v>300</v>
      </c>
      <c r="E62" s="447"/>
      <c r="F62" s="447">
        <v>6280</v>
      </c>
    </row>
    <row r="63" spans="1:6" ht="12.75">
      <c r="A63" s="446">
        <v>14</v>
      </c>
      <c r="B63" t="s">
        <v>301</v>
      </c>
      <c r="E63" s="447"/>
      <c r="F63" s="447">
        <v>1509267</v>
      </c>
    </row>
    <row r="64" spans="1:6" ht="12.75">
      <c r="A64" s="446" t="s">
        <v>88</v>
      </c>
      <c r="B64" t="s">
        <v>302</v>
      </c>
      <c r="E64" s="447"/>
      <c r="F64" s="447">
        <v>1192353</v>
      </c>
    </row>
    <row r="65" spans="1:6" ht="12.75">
      <c r="A65" s="446">
        <v>15</v>
      </c>
      <c r="B65" t="s">
        <v>191</v>
      </c>
      <c r="E65" s="447"/>
      <c r="F65" s="447">
        <v>66378</v>
      </c>
    </row>
    <row r="66" spans="1:6" ht="12.75">
      <c r="A66" s="446">
        <v>16</v>
      </c>
      <c r="B66" t="s">
        <v>23</v>
      </c>
      <c r="E66" s="447"/>
      <c r="F66" s="447">
        <v>16526.47</v>
      </c>
    </row>
    <row r="67" spans="1:6" ht="12.75">
      <c r="A67" s="446"/>
      <c r="E67" s="447"/>
      <c r="F67" s="447"/>
    </row>
    <row r="68" spans="1:6" ht="12.75">
      <c r="A68" s="446">
        <v>17</v>
      </c>
      <c r="B68" t="s">
        <v>24</v>
      </c>
      <c r="E68" s="447"/>
      <c r="F68" s="447">
        <v>12918</v>
      </c>
    </row>
    <row r="69" spans="1:6" ht="12.75">
      <c r="A69" s="446">
        <v>18</v>
      </c>
      <c r="B69" t="s">
        <v>25</v>
      </c>
      <c r="E69" s="447"/>
      <c r="F69" s="447">
        <v>86897.65</v>
      </c>
    </row>
    <row r="70" spans="1:6" ht="12.75">
      <c r="A70" s="446">
        <v>19</v>
      </c>
      <c r="B70" t="s">
        <v>26</v>
      </c>
      <c r="E70" s="447"/>
      <c r="F70" s="447">
        <v>65572.45</v>
      </c>
    </row>
    <row r="71" spans="1:6" ht="12.75">
      <c r="A71" s="446">
        <v>20</v>
      </c>
      <c r="B71" t="s">
        <v>192</v>
      </c>
      <c r="E71" s="447"/>
      <c r="F71" s="447">
        <v>93126.9</v>
      </c>
    </row>
    <row r="72" spans="1:6" ht="12.75">
      <c r="A72" s="446">
        <v>21</v>
      </c>
      <c r="B72" t="s">
        <v>28</v>
      </c>
      <c r="E72" s="447"/>
      <c r="F72" s="447">
        <v>287699.05</v>
      </c>
    </row>
    <row r="73" spans="1:6" ht="12.75">
      <c r="A73" s="446">
        <v>22</v>
      </c>
      <c r="B73" t="s">
        <v>438</v>
      </c>
      <c r="E73" s="447"/>
      <c r="F73" s="447">
        <v>8410038.110000001</v>
      </c>
    </row>
    <row r="74" spans="1:6" ht="12.75">
      <c r="A74" s="446" t="s">
        <v>99</v>
      </c>
      <c r="B74" t="s">
        <v>29</v>
      </c>
      <c r="E74" s="447"/>
      <c r="F74" s="447">
        <v>0</v>
      </c>
    </row>
    <row r="75" spans="1:6" ht="12.75">
      <c r="A75" s="446">
        <v>23</v>
      </c>
      <c r="B75" t="s">
        <v>439</v>
      </c>
      <c r="E75" s="447"/>
      <c r="F75" s="447">
        <v>8410038.110000001</v>
      </c>
    </row>
    <row r="76" spans="5:6" ht="12.75">
      <c r="E76" s="447"/>
      <c r="F76" s="447"/>
    </row>
    <row r="77" spans="5:6" ht="12.75">
      <c r="E77" s="447"/>
      <c r="F77" s="447"/>
    </row>
    <row r="78" spans="1:6" ht="12.75">
      <c r="A78" t="s">
        <v>357</v>
      </c>
      <c r="E78" s="447"/>
      <c r="F78" s="447"/>
    </row>
    <row r="79" spans="1:6" ht="12.75">
      <c r="A79" s="446"/>
      <c r="E79" s="447"/>
      <c r="F79" s="447"/>
    </row>
    <row r="80" spans="1:6" ht="12.75">
      <c r="A80" s="446" t="s">
        <v>194</v>
      </c>
      <c r="C80" t="s">
        <v>189</v>
      </c>
      <c r="E80" s="447" t="s">
        <v>6</v>
      </c>
      <c r="F80" s="447" t="s">
        <v>195</v>
      </c>
    </row>
    <row r="81" spans="1:6" ht="12.75">
      <c r="A81" s="446"/>
      <c r="E81" s="447"/>
      <c r="F81" s="447"/>
    </row>
    <row r="82" spans="1:6" ht="12.75">
      <c r="A82" s="446"/>
      <c r="B82" t="s">
        <v>196</v>
      </c>
      <c r="E82" s="447"/>
      <c r="F82" s="447"/>
    </row>
    <row r="83" spans="1:6" ht="12.75">
      <c r="A83" s="446"/>
      <c r="B83" t="s">
        <v>197</v>
      </c>
      <c r="E83" s="447"/>
      <c r="F83" s="447"/>
    </row>
    <row r="84" spans="1:8" ht="12.75">
      <c r="A84" s="446"/>
      <c r="B84" t="s">
        <v>198</v>
      </c>
      <c r="E84" s="447"/>
      <c r="F84" s="447"/>
      <c r="H84" s="619">
        <f>F86-H86</f>
        <v>15302</v>
      </c>
    </row>
    <row r="85" spans="1:6" ht="12.75">
      <c r="A85" s="446"/>
      <c r="B85" t="s">
        <v>358</v>
      </c>
      <c r="E85" s="447"/>
      <c r="F85" s="447"/>
    </row>
    <row r="86" spans="1:8" ht="12.75">
      <c r="A86" s="446">
        <v>24</v>
      </c>
      <c r="B86" t="s">
        <v>304</v>
      </c>
      <c r="E86" s="447">
        <v>29176</v>
      </c>
      <c r="F86" s="447">
        <v>1100093</v>
      </c>
      <c r="H86" s="618">
        <f>SUM(F87,F90,F92,F91)</f>
        <v>1084791</v>
      </c>
    </row>
    <row r="87" spans="1:6" ht="12.75">
      <c r="A87" s="446" t="s">
        <v>102</v>
      </c>
      <c r="B87" t="s">
        <v>305</v>
      </c>
      <c r="E87" s="447">
        <v>28393</v>
      </c>
      <c r="F87" s="447">
        <v>912606</v>
      </c>
    </row>
    <row r="88" spans="1:6" ht="12.75">
      <c r="A88" s="446" t="s">
        <v>104</v>
      </c>
      <c r="B88" t="s">
        <v>31</v>
      </c>
      <c r="E88" s="447">
        <v>9939</v>
      </c>
      <c r="F88" s="447"/>
    </row>
    <row r="89" spans="1:6" ht="12.75">
      <c r="A89" s="446" t="s">
        <v>105</v>
      </c>
      <c r="B89" t="s">
        <v>32</v>
      </c>
      <c r="E89" s="447">
        <v>18454</v>
      </c>
      <c r="F89" s="447" t="s">
        <v>199</v>
      </c>
    </row>
    <row r="90" spans="1:6" ht="12.75">
      <c r="A90" s="446" t="s">
        <v>106</v>
      </c>
      <c r="B90" t="s">
        <v>33</v>
      </c>
      <c r="E90" s="447">
        <v>473</v>
      </c>
      <c r="F90" s="447">
        <v>137358</v>
      </c>
    </row>
    <row r="91" spans="1:6" ht="12.75">
      <c r="A91" s="446" t="s">
        <v>107</v>
      </c>
      <c r="B91" t="s">
        <v>307</v>
      </c>
      <c r="E91" s="447">
        <v>310</v>
      </c>
      <c r="F91" s="447">
        <v>34827</v>
      </c>
    </row>
    <row r="92" spans="1:6" ht="12.75">
      <c r="A92" s="446" t="s">
        <v>108</v>
      </c>
      <c r="B92" t="s">
        <v>308</v>
      </c>
      <c r="E92" s="447">
        <v>0</v>
      </c>
      <c r="F92" s="447">
        <v>0</v>
      </c>
    </row>
    <row r="93" spans="1:6" ht="12.75">
      <c r="A93" s="446" t="s">
        <v>109</v>
      </c>
      <c r="B93" t="s">
        <v>309</v>
      </c>
      <c r="E93" s="447">
        <v>4224</v>
      </c>
      <c r="F93" s="447" t="s">
        <v>199</v>
      </c>
    </row>
    <row r="94" spans="1:6" ht="12.75">
      <c r="A94" s="446">
        <v>25</v>
      </c>
      <c r="B94" t="s">
        <v>310</v>
      </c>
      <c r="E94" s="447">
        <v>9698</v>
      </c>
      <c r="F94" s="447">
        <v>811737</v>
      </c>
    </row>
    <row r="95" spans="1:6" ht="12.75">
      <c r="A95" s="446" t="s">
        <v>103</v>
      </c>
      <c r="B95" t="s">
        <v>311</v>
      </c>
      <c r="E95" s="447">
        <v>1118</v>
      </c>
      <c r="F95" s="447">
        <v>8078</v>
      </c>
    </row>
    <row r="96" spans="1:6" ht="12.75">
      <c r="A96" s="446">
        <v>26</v>
      </c>
      <c r="B96" t="s">
        <v>360</v>
      </c>
      <c r="E96" s="447">
        <v>0</v>
      </c>
      <c r="F96" s="447">
        <v>400117</v>
      </c>
    </row>
    <row r="97" spans="1:6" ht="12.75">
      <c r="A97" s="446"/>
      <c r="B97" t="s">
        <v>361</v>
      </c>
      <c r="E97" s="447"/>
      <c r="F97" s="447"/>
    </row>
    <row r="98" spans="1:6" ht="12.75">
      <c r="A98" s="446"/>
      <c r="E98" s="447"/>
      <c r="F98" s="447"/>
    </row>
    <row r="99" spans="1:6" ht="12.75">
      <c r="A99" s="446"/>
      <c r="B99" t="s">
        <v>200</v>
      </c>
      <c r="E99" s="447"/>
      <c r="F99" s="447"/>
    </row>
    <row r="100" spans="1:6" ht="12.75">
      <c r="A100" s="446"/>
      <c r="B100" t="s">
        <v>362</v>
      </c>
      <c r="E100" s="447"/>
      <c r="F100" s="447"/>
    </row>
    <row r="101" spans="1:6" ht="12.75">
      <c r="A101" s="446">
        <v>27</v>
      </c>
      <c r="B101" t="s">
        <v>440</v>
      </c>
      <c r="E101" s="447">
        <v>25</v>
      </c>
      <c r="F101" s="447">
        <v>5420</v>
      </c>
    </row>
    <row r="102" spans="1:6" ht="12.75">
      <c r="A102" s="446" t="s">
        <v>364</v>
      </c>
      <c r="B102" t="s">
        <v>162</v>
      </c>
      <c r="E102" s="447">
        <v>20</v>
      </c>
      <c r="F102" s="447">
        <v>4164</v>
      </c>
    </row>
    <row r="103" spans="1:6" ht="12.75">
      <c r="A103" s="446" t="s">
        <v>365</v>
      </c>
      <c r="B103" t="s">
        <v>163</v>
      </c>
      <c r="E103" s="447">
        <v>5</v>
      </c>
      <c r="F103" s="447">
        <v>1256</v>
      </c>
    </row>
    <row r="104" spans="1:6" ht="12.75">
      <c r="A104" s="446">
        <v>28</v>
      </c>
      <c r="B104" t="s">
        <v>366</v>
      </c>
      <c r="E104" s="447">
        <v>25</v>
      </c>
      <c r="F104" s="447">
        <v>6227</v>
      </c>
    </row>
    <row r="105" spans="1:6" ht="12.75">
      <c r="A105" s="446">
        <v>29</v>
      </c>
      <c r="B105" t="s">
        <v>313</v>
      </c>
      <c r="E105" s="447">
        <v>762</v>
      </c>
      <c r="F105" s="447">
        <v>4599</v>
      </c>
    </row>
    <row r="106" spans="1:6" ht="12.75">
      <c r="A106" s="446"/>
      <c r="E106" s="447"/>
      <c r="F106" s="447"/>
    </row>
    <row r="107" spans="1:6" ht="12.75">
      <c r="A107" s="446">
        <v>30</v>
      </c>
      <c r="B107" t="s">
        <v>367</v>
      </c>
      <c r="E107" s="447">
        <v>67012</v>
      </c>
      <c r="F107" s="447">
        <v>2357608</v>
      </c>
    </row>
    <row r="108" spans="1:6" ht="12.75">
      <c r="A108" s="446"/>
      <c r="E108" s="447"/>
      <c r="F108" s="447"/>
    </row>
    <row r="109" spans="1:6" ht="12.75">
      <c r="A109" s="446">
        <v>31</v>
      </c>
      <c r="B109" t="s">
        <v>35</v>
      </c>
      <c r="E109" s="447">
        <v>67</v>
      </c>
      <c r="F109" s="447">
        <v>6544</v>
      </c>
    </row>
    <row r="110" spans="1:6" ht="12.75">
      <c r="A110" s="446"/>
      <c r="E110" s="447"/>
      <c r="F110" s="447"/>
    </row>
    <row r="111" spans="1:6" ht="12.75">
      <c r="A111" s="446">
        <v>32</v>
      </c>
      <c r="B111" t="s">
        <v>201</v>
      </c>
      <c r="E111" s="447">
        <v>58</v>
      </c>
      <c r="F111" s="447">
        <v>14366</v>
      </c>
    </row>
    <row r="112" spans="1:6" ht="12.75">
      <c r="A112" s="446"/>
      <c r="E112" s="447"/>
      <c r="F112" s="447"/>
    </row>
    <row r="113" spans="1:6" ht="12.75">
      <c r="A113" s="446">
        <v>33</v>
      </c>
      <c r="B113" t="s">
        <v>202</v>
      </c>
      <c r="E113" s="447">
        <v>106</v>
      </c>
      <c r="F113" s="447">
        <v>91984</v>
      </c>
    </row>
    <row r="114" spans="1:6" ht="12.75">
      <c r="A114" s="446"/>
      <c r="E114" s="447"/>
      <c r="F114" s="447"/>
    </row>
    <row r="115" spans="1:6" ht="12.75">
      <c r="A115" s="446">
        <v>34</v>
      </c>
      <c r="B115" t="s">
        <v>368</v>
      </c>
      <c r="E115" s="447">
        <v>253</v>
      </c>
      <c r="F115" s="447">
        <v>59475</v>
      </c>
    </row>
    <row r="116" spans="1:6" ht="12.75">
      <c r="A116" s="446"/>
      <c r="E116" s="447"/>
      <c r="F116" s="447"/>
    </row>
    <row r="117" spans="1:6" ht="12.75">
      <c r="A117" s="446">
        <v>35</v>
      </c>
      <c r="B117" t="s">
        <v>369</v>
      </c>
      <c r="E117" s="447">
        <v>1457</v>
      </c>
      <c r="F117" s="447">
        <v>125130</v>
      </c>
    </row>
    <row r="118" spans="1:6" ht="12.75">
      <c r="A118" s="446"/>
      <c r="E118" s="447"/>
      <c r="F118" s="447"/>
    </row>
    <row r="119" spans="1:6" ht="12.75">
      <c r="A119" s="446">
        <v>36</v>
      </c>
      <c r="B119" t="s">
        <v>370</v>
      </c>
      <c r="E119" s="447">
        <v>13</v>
      </c>
      <c r="F119" s="447">
        <v>1177</v>
      </c>
    </row>
    <row r="120" spans="1:6" ht="12.75">
      <c r="A120" s="446"/>
      <c r="E120" s="447"/>
      <c r="F120" s="447"/>
    </row>
    <row r="121" spans="1:6" ht="12.75">
      <c r="A121" s="446">
        <v>37</v>
      </c>
      <c r="B121" t="s">
        <v>41</v>
      </c>
      <c r="E121" s="447">
        <v>0</v>
      </c>
      <c r="F121" s="447">
        <v>65</v>
      </c>
    </row>
    <row r="122" spans="5:6" ht="12.75">
      <c r="E122" s="447"/>
      <c r="F122" s="447"/>
    </row>
    <row r="123" spans="5:6" ht="12.75">
      <c r="E123" s="447"/>
      <c r="F123" s="447"/>
    </row>
    <row r="124" spans="1:6" ht="12.75">
      <c r="A124" t="s">
        <v>371</v>
      </c>
      <c r="E124" s="447"/>
      <c r="F124" s="447"/>
    </row>
    <row r="125" spans="1:6" ht="12.75">
      <c r="A125" s="446"/>
      <c r="E125" s="447"/>
      <c r="F125" s="447"/>
    </row>
    <row r="126" spans="1:6" ht="12.75">
      <c r="A126" s="446"/>
      <c r="E126" s="447"/>
      <c r="F126" s="447"/>
    </row>
    <row r="127" spans="1:6" ht="12.75">
      <c r="A127" s="446"/>
      <c r="E127" s="447"/>
      <c r="F127" s="447" t="s">
        <v>436</v>
      </c>
    </row>
    <row r="128" spans="1:6" ht="12.75">
      <c r="A128" s="446"/>
      <c r="B128" t="s">
        <v>372</v>
      </c>
      <c r="E128" s="447"/>
      <c r="F128" s="447"/>
    </row>
    <row r="129" spans="1:6" ht="12.75">
      <c r="A129" s="446">
        <v>38</v>
      </c>
      <c r="B129" t="s">
        <v>45</v>
      </c>
      <c r="E129" s="447"/>
      <c r="F129" s="447">
        <v>374916</v>
      </c>
    </row>
    <row r="130" spans="1:6" ht="12.75">
      <c r="A130" s="446">
        <v>39</v>
      </c>
      <c r="B130" t="s">
        <v>46</v>
      </c>
      <c r="E130" s="447"/>
      <c r="F130" s="447">
        <v>228329</v>
      </c>
    </row>
    <row r="131" spans="1:6" ht="12.75">
      <c r="A131" s="446">
        <v>40</v>
      </c>
      <c r="B131" t="s">
        <v>47</v>
      </c>
      <c r="E131" s="447"/>
      <c r="F131" s="447">
        <v>510</v>
      </c>
    </row>
    <row r="132" spans="1:6" ht="12.75">
      <c r="A132" s="446">
        <v>41</v>
      </c>
      <c r="B132" t="s">
        <v>203</v>
      </c>
      <c r="E132" s="447"/>
      <c r="F132" s="447">
        <v>39612</v>
      </c>
    </row>
    <row r="133" spans="1:6" ht="12.75">
      <c r="A133" s="446"/>
      <c r="E133" s="447"/>
      <c r="F133" s="447"/>
    </row>
    <row r="134" spans="1:6" ht="12.75">
      <c r="A134" s="446"/>
      <c r="B134" t="s">
        <v>204</v>
      </c>
      <c r="E134" s="447"/>
      <c r="F134" s="447"/>
    </row>
    <row r="135" spans="1:6" ht="12.75">
      <c r="A135" s="446"/>
      <c r="B135" t="s">
        <v>373</v>
      </c>
      <c r="E135" s="447"/>
      <c r="F135" s="447"/>
    </row>
    <row r="136" spans="1:6" ht="12.75">
      <c r="A136" s="446">
        <v>42</v>
      </c>
      <c r="B136" t="s">
        <v>205</v>
      </c>
      <c r="E136" s="447"/>
      <c r="F136" s="447">
        <v>4215</v>
      </c>
    </row>
    <row r="137" spans="1:6" ht="12.75">
      <c r="A137" s="446">
        <v>43</v>
      </c>
      <c r="B137" t="s">
        <v>206</v>
      </c>
      <c r="E137" s="447"/>
      <c r="F137" s="447">
        <v>4779</v>
      </c>
    </row>
    <row r="138" spans="1:6" ht="12.75">
      <c r="A138" s="446">
        <v>44</v>
      </c>
      <c r="B138" t="s">
        <v>160</v>
      </c>
      <c r="E138" s="447"/>
      <c r="F138" s="447">
        <v>8994</v>
      </c>
    </row>
    <row r="139" spans="1:6" ht="12.75">
      <c r="A139" s="446" t="s">
        <v>374</v>
      </c>
      <c r="B139" t="s">
        <v>207</v>
      </c>
      <c r="E139" s="447"/>
      <c r="F139" s="447">
        <v>5267</v>
      </c>
    </row>
    <row r="140" spans="1:6" ht="12.75">
      <c r="A140" s="446" t="s">
        <v>376</v>
      </c>
      <c r="B140" t="s">
        <v>208</v>
      </c>
      <c r="E140" s="447"/>
      <c r="F140" s="447">
        <v>473</v>
      </c>
    </row>
    <row r="141" spans="1:6" ht="12.75">
      <c r="A141" s="446">
        <v>45</v>
      </c>
      <c r="B141" t="s">
        <v>315</v>
      </c>
      <c r="E141" s="447"/>
      <c r="F141" s="447">
        <v>9747</v>
      </c>
    </row>
    <row r="142" spans="1:6" ht="12.75">
      <c r="A142" s="446"/>
      <c r="E142" s="447"/>
      <c r="F142" s="447"/>
    </row>
    <row r="143" spans="1:6" ht="12.75">
      <c r="A143" s="446"/>
      <c r="B143" t="s">
        <v>209</v>
      </c>
      <c r="E143" s="447"/>
      <c r="F143" s="447"/>
    </row>
    <row r="144" spans="1:6" ht="12.75">
      <c r="A144" s="446"/>
      <c r="B144" t="s">
        <v>377</v>
      </c>
      <c r="E144" s="447"/>
      <c r="F144" s="447"/>
    </row>
    <row r="145" spans="1:6" ht="12.75">
      <c r="A145" s="446">
        <v>46</v>
      </c>
      <c r="B145" t="s">
        <v>205</v>
      </c>
      <c r="E145" s="447"/>
      <c r="F145" s="447">
        <v>2370</v>
      </c>
    </row>
    <row r="146" spans="1:6" ht="12.75">
      <c r="A146" s="446">
        <v>47</v>
      </c>
      <c r="B146" t="s">
        <v>206</v>
      </c>
      <c r="E146" s="447"/>
      <c r="F146" s="447">
        <v>8770</v>
      </c>
    </row>
    <row r="147" spans="1:6" ht="12.75">
      <c r="A147" s="446">
        <v>48</v>
      </c>
      <c r="B147" t="s">
        <v>160</v>
      </c>
      <c r="E147" s="447"/>
      <c r="F147" s="447">
        <v>11140</v>
      </c>
    </row>
    <row r="148" spans="1:6" ht="12.75">
      <c r="A148" s="446" t="s">
        <v>378</v>
      </c>
      <c r="B148" t="s">
        <v>210</v>
      </c>
      <c r="E148" s="447"/>
      <c r="F148" s="447">
        <v>6552</v>
      </c>
    </row>
    <row r="149" spans="1:6" ht="12.75">
      <c r="A149" s="446" t="s">
        <v>380</v>
      </c>
      <c r="B149" t="s">
        <v>211</v>
      </c>
      <c r="E149" s="447"/>
      <c r="F149" s="447">
        <v>2643</v>
      </c>
    </row>
    <row r="150" spans="1:6" ht="12.75">
      <c r="A150" s="446">
        <v>49</v>
      </c>
      <c r="B150" t="s">
        <v>317</v>
      </c>
      <c r="E150" s="447"/>
      <c r="F150" s="447">
        <v>9296</v>
      </c>
    </row>
    <row r="151" spans="1:6" ht="12.75">
      <c r="A151" s="446"/>
      <c r="E151" s="447"/>
      <c r="F151" s="447"/>
    </row>
    <row r="152" spans="1:6" ht="12.75">
      <c r="A152" s="446"/>
      <c r="B152" t="s">
        <v>381</v>
      </c>
      <c r="E152" s="447"/>
      <c r="F152" s="447"/>
    </row>
    <row r="153" spans="1:6" ht="12.75">
      <c r="A153" s="446">
        <v>50</v>
      </c>
      <c r="B153" t="s">
        <v>212</v>
      </c>
      <c r="E153" s="447"/>
      <c r="F153" s="447">
        <v>336</v>
      </c>
    </row>
    <row r="154" spans="1:6" ht="12.75">
      <c r="A154" s="446">
        <v>51</v>
      </c>
      <c r="B154" t="s">
        <v>213</v>
      </c>
      <c r="E154" s="447"/>
      <c r="F154" s="447">
        <v>6936</v>
      </c>
    </row>
    <row r="155" spans="1:6" ht="12.75">
      <c r="A155" s="446">
        <v>52</v>
      </c>
      <c r="B155" t="s">
        <v>319</v>
      </c>
      <c r="E155" s="447"/>
      <c r="F155" s="447">
        <v>5</v>
      </c>
    </row>
    <row r="156" spans="1:6" ht="12.75">
      <c r="A156" s="446">
        <v>53</v>
      </c>
      <c r="B156" t="s">
        <v>214</v>
      </c>
      <c r="E156" s="447"/>
      <c r="F156" s="447">
        <v>325</v>
      </c>
    </row>
    <row r="157" spans="1:6" ht="12.75">
      <c r="A157" s="446"/>
      <c r="B157" t="s">
        <v>320</v>
      </c>
      <c r="E157" s="447"/>
      <c r="F157" s="447"/>
    </row>
    <row r="158" spans="1:6" ht="12.75">
      <c r="A158" s="446">
        <v>54</v>
      </c>
      <c r="B158" t="s">
        <v>214</v>
      </c>
      <c r="E158" s="447"/>
      <c r="F158" s="447">
        <v>7393</v>
      </c>
    </row>
    <row r="159" spans="2:6" ht="12.75">
      <c r="B159" t="s">
        <v>215</v>
      </c>
      <c r="E159" s="447"/>
      <c r="F159" s="447"/>
    </row>
    <row r="160" spans="5:6" ht="12.75">
      <c r="E160" s="447"/>
      <c r="F160" s="447"/>
    </row>
    <row r="161" spans="1:6" ht="12.75">
      <c r="A161" t="s">
        <v>382</v>
      </c>
      <c r="E161" s="447"/>
      <c r="F161" s="447"/>
    </row>
    <row r="162" spans="5:6" ht="12.75">
      <c r="E162" s="447"/>
      <c r="F162" s="447" t="s">
        <v>436</v>
      </c>
    </row>
    <row r="163" spans="1:6" ht="12.75">
      <c r="A163" t="s">
        <v>194</v>
      </c>
      <c r="C163" t="s">
        <v>189</v>
      </c>
      <c r="E163" s="447"/>
      <c r="F163" s="447" t="s">
        <v>183</v>
      </c>
    </row>
    <row r="164" spans="1:6" ht="12.75">
      <c r="A164" s="446"/>
      <c r="E164" s="447"/>
      <c r="F164" s="447"/>
    </row>
    <row r="165" spans="1:6" ht="12.75">
      <c r="A165" s="446">
        <v>55</v>
      </c>
      <c r="B165" t="s">
        <v>61</v>
      </c>
      <c r="E165" s="447"/>
      <c r="F165" s="447">
        <v>81</v>
      </c>
    </row>
    <row r="166" spans="1:6" ht="12.75">
      <c r="A166" s="446">
        <v>56</v>
      </c>
      <c r="B166" t="s">
        <v>216</v>
      </c>
      <c r="E166" s="447"/>
      <c r="F166" s="447">
        <v>258</v>
      </c>
    </row>
    <row r="167" spans="1:6" ht="12.75">
      <c r="A167" s="446"/>
      <c r="B167" t="s">
        <v>217</v>
      </c>
      <c r="E167" s="447"/>
      <c r="F167" s="447"/>
    </row>
    <row r="168" spans="1:6" ht="12.75">
      <c r="A168" s="446">
        <v>57</v>
      </c>
      <c r="B168" t="s">
        <v>63</v>
      </c>
      <c r="E168" s="447"/>
      <c r="F168" s="447">
        <v>43600</v>
      </c>
    </row>
    <row r="169" spans="1:6" ht="12.75">
      <c r="A169" s="446">
        <v>58</v>
      </c>
      <c r="B169" t="s">
        <v>64</v>
      </c>
      <c r="E169" s="447"/>
      <c r="F169" s="447">
        <v>1277</v>
      </c>
    </row>
    <row r="170" spans="1:6" ht="12.75">
      <c r="A170" s="446"/>
      <c r="E170" s="447"/>
      <c r="F170" s="447"/>
    </row>
    <row r="171" spans="5:6" ht="12.75">
      <c r="E171" s="447"/>
      <c r="F171" s="447"/>
    </row>
    <row r="172" spans="5:6" ht="12.75">
      <c r="E172" s="447"/>
      <c r="F172" s="447"/>
    </row>
    <row r="173" spans="5:6" ht="12.75">
      <c r="E173" s="447"/>
      <c r="F173" s="447"/>
    </row>
    <row r="174" spans="5:6" ht="12.75">
      <c r="E174" s="447"/>
      <c r="F174" s="447"/>
    </row>
    <row r="175" spans="5:6" ht="12.75">
      <c r="E175" s="447"/>
      <c r="F175" s="447"/>
    </row>
  </sheetData>
  <hyperlinks>
    <hyperlink ref="B16" r:id="rId1" display="Lavonne@sfsu.edu"/>
  </hyperlinks>
  <printOptions gridLines="1"/>
  <pageMargins left="0.75" right="0.75" top="1" bottom="1" header="0.5" footer="0.5"/>
  <pageSetup horizontalDpi="300" verticalDpi="30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450" customWidth="1"/>
  </cols>
  <sheetData>
    <row r="1" spans="1:3" ht="18">
      <c r="A1" s="448" t="s">
        <v>170</v>
      </c>
      <c r="B1" s="449"/>
      <c r="C1" s="449"/>
    </row>
    <row r="2" spans="1:3" ht="18">
      <c r="A2" s="449" t="s">
        <v>171</v>
      </c>
      <c r="B2" s="449"/>
      <c r="C2" s="449"/>
    </row>
    <row r="3" spans="1:3" ht="18">
      <c r="A3" s="451" t="s">
        <v>344</v>
      </c>
      <c r="B3" s="449"/>
      <c r="C3" s="449" t="s">
        <v>345</v>
      </c>
    </row>
    <row r="5" spans="1:5" ht="12.75">
      <c r="A5" s="452" t="s">
        <v>172</v>
      </c>
      <c r="B5" s="453" t="s">
        <v>441</v>
      </c>
      <c r="C5" s="454"/>
      <c r="D5" s="454"/>
      <c r="E5" s="455"/>
    </row>
    <row r="7" spans="1:5" ht="12.75">
      <c r="A7" s="456" t="s">
        <v>173</v>
      </c>
      <c r="C7" s="457" t="s">
        <v>270</v>
      </c>
      <c r="D7" s="454"/>
      <c r="E7" s="455"/>
    </row>
    <row r="9" spans="1:5" ht="12.75">
      <c r="A9" s="456" t="s">
        <v>175</v>
      </c>
      <c r="C9" s="457" t="s">
        <v>333</v>
      </c>
      <c r="D9" s="454"/>
      <c r="E9" s="455"/>
    </row>
    <row r="11" spans="1:3" ht="12.75">
      <c r="A11" s="456" t="s">
        <v>177</v>
      </c>
      <c r="B11" s="457" t="s">
        <v>442</v>
      </c>
      <c r="C11" s="455"/>
    </row>
    <row r="13" spans="1:3" ht="12.75">
      <c r="A13" s="456" t="s">
        <v>178</v>
      </c>
      <c r="B13" s="457" t="s">
        <v>443</v>
      </c>
      <c r="C13" s="455"/>
    </row>
    <row r="15" spans="1:4" ht="15">
      <c r="A15" s="456" t="s">
        <v>179</v>
      </c>
      <c r="C15" s="4" t="s">
        <v>444</v>
      </c>
      <c r="D15" s="455"/>
    </row>
    <row r="18" ht="12.75">
      <c r="A18" s="456" t="s">
        <v>286</v>
      </c>
    </row>
    <row r="19" ht="12.75">
      <c r="A19" s="456" t="s">
        <v>287</v>
      </c>
    </row>
    <row r="20" spans="1:6" ht="12.75">
      <c r="A20" s="739" t="s">
        <v>288</v>
      </c>
      <c r="B20" s="738"/>
      <c r="C20" s="738"/>
      <c r="D20" s="738"/>
      <c r="E20" s="738"/>
      <c r="F20" s="738"/>
    </row>
    <row r="21" spans="1:6" ht="12.75">
      <c r="A21" s="739" t="s">
        <v>346</v>
      </c>
      <c r="B21" s="738"/>
      <c r="C21" s="738"/>
      <c r="D21" s="738"/>
      <c r="E21" s="738"/>
      <c r="F21" s="738"/>
    </row>
    <row r="23" ht="12.75">
      <c r="A23" s="456" t="s">
        <v>347</v>
      </c>
    </row>
    <row r="24" ht="12.75">
      <c r="A24" s="456"/>
    </row>
    <row r="25" spans="1:6" ht="12.75">
      <c r="A25" s="458" t="s">
        <v>181</v>
      </c>
      <c r="C25" s="459" t="s">
        <v>182</v>
      </c>
      <c r="F25" s="459" t="s">
        <v>183</v>
      </c>
    </row>
    <row r="27" spans="1:6" ht="12.75">
      <c r="A27" s="460">
        <v>1</v>
      </c>
      <c r="B27" s="450" t="s">
        <v>184</v>
      </c>
      <c r="F27" s="450">
        <v>0</v>
      </c>
    </row>
    <row r="28" ht="12.75">
      <c r="A28" s="460"/>
    </row>
    <row r="30" ht="12.75">
      <c r="A30" s="452" t="s">
        <v>349</v>
      </c>
    </row>
    <row r="32" spans="1:6" ht="12.75">
      <c r="A32" s="459" t="s">
        <v>181</v>
      </c>
      <c r="C32" s="459" t="s">
        <v>185</v>
      </c>
      <c r="F32" s="459" t="s">
        <v>186</v>
      </c>
    </row>
    <row r="33" spans="1:6" ht="12.75">
      <c r="A33" s="459"/>
      <c r="C33" s="459"/>
      <c r="F33" s="459"/>
    </row>
    <row r="34" spans="1:7" ht="12.75">
      <c r="A34" s="460">
        <v>2</v>
      </c>
      <c r="B34" s="450" t="s">
        <v>187</v>
      </c>
      <c r="F34" s="461">
        <v>31.73</v>
      </c>
      <c r="G34" s="461"/>
    </row>
    <row r="35" spans="1:7" ht="12.75">
      <c r="A35" s="458" t="s">
        <v>68</v>
      </c>
      <c r="B35" s="450" t="s">
        <v>11</v>
      </c>
      <c r="F35" s="461">
        <v>29.73</v>
      </c>
      <c r="G35" s="461"/>
    </row>
    <row r="36" spans="1:7" ht="12.75">
      <c r="A36" s="458" t="s">
        <v>69</v>
      </c>
      <c r="B36" s="450" t="s">
        <v>12</v>
      </c>
      <c r="F36" s="461">
        <v>2</v>
      </c>
      <c r="G36" s="461"/>
    </row>
    <row r="37" spans="1:7" ht="12.75">
      <c r="A37" s="460">
        <v>3</v>
      </c>
      <c r="B37" s="450" t="s">
        <v>13</v>
      </c>
      <c r="F37" s="461">
        <v>50</v>
      </c>
      <c r="G37" s="461"/>
    </row>
    <row r="38" spans="1:8" ht="12.75">
      <c r="A38" s="458" t="s">
        <v>71</v>
      </c>
      <c r="B38" s="450" t="s">
        <v>14</v>
      </c>
      <c r="F38" s="462">
        <v>24</v>
      </c>
      <c r="G38" s="463"/>
      <c r="H38" s="464"/>
    </row>
    <row r="39" spans="1:8" ht="12.75">
      <c r="A39" s="460">
        <v>4</v>
      </c>
      <c r="B39" s="738" t="s">
        <v>290</v>
      </c>
      <c r="C39" s="738"/>
      <c r="D39" s="738"/>
      <c r="E39" s="738"/>
      <c r="F39" s="461">
        <v>0</v>
      </c>
      <c r="G39" s="465"/>
      <c r="H39" s="466"/>
    </row>
    <row r="40" spans="1:7" ht="12.75">
      <c r="A40" s="460">
        <v>5</v>
      </c>
      <c r="B40" s="450" t="s">
        <v>15</v>
      </c>
      <c r="F40" s="461">
        <v>34.6</v>
      </c>
      <c r="G40" s="461"/>
    </row>
    <row r="41" spans="1:7" ht="12.75">
      <c r="A41" s="460">
        <v>6</v>
      </c>
      <c r="B41" s="456" t="s">
        <v>188</v>
      </c>
      <c r="F41" s="461">
        <f>F34+F37+F39+F40</f>
        <v>116.33000000000001</v>
      </c>
      <c r="G41" s="461"/>
    </row>
    <row r="44" ht="12.75">
      <c r="A44" s="456" t="s">
        <v>350</v>
      </c>
    </row>
    <row r="46" spans="1:6" ht="12.75">
      <c r="A46" s="459" t="s">
        <v>181</v>
      </c>
      <c r="C46" s="459" t="s">
        <v>189</v>
      </c>
      <c r="F46" s="459" t="s">
        <v>190</v>
      </c>
    </row>
    <row r="47" spans="1:4" ht="12.75">
      <c r="A47" s="459"/>
      <c r="D47" s="459"/>
    </row>
    <row r="48" spans="2:6" ht="12.75">
      <c r="B48" s="467" t="s">
        <v>351</v>
      </c>
      <c r="C48" s="466"/>
      <c r="D48" s="466"/>
      <c r="E48" s="466"/>
      <c r="F48" s="466"/>
    </row>
    <row r="49" spans="1:7" ht="12.75">
      <c r="A49" s="460">
        <v>7</v>
      </c>
      <c r="B49" s="450" t="s">
        <v>16</v>
      </c>
      <c r="F49" s="468">
        <v>2330303</v>
      </c>
      <c r="G49" s="469"/>
    </row>
    <row r="50" spans="1:7" ht="12.75">
      <c r="A50" s="458" t="s">
        <v>75</v>
      </c>
      <c r="B50" s="450" t="s">
        <v>17</v>
      </c>
      <c r="F50" s="468">
        <v>2210270</v>
      </c>
      <c r="G50" s="469"/>
    </row>
    <row r="51" spans="1:7" ht="12.75">
      <c r="A51" s="460">
        <v>8</v>
      </c>
      <c r="B51" s="450" t="s">
        <v>18</v>
      </c>
      <c r="F51" s="468">
        <v>2144988</v>
      </c>
      <c r="G51" s="468"/>
    </row>
    <row r="52" spans="1:7" ht="12.75">
      <c r="A52" s="460">
        <v>9</v>
      </c>
      <c r="B52" s="450" t="s">
        <v>19</v>
      </c>
      <c r="F52" s="468">
        <v>683057</v>
      </c>
      <c r="G52" s="468"/>
    </row>
    <row r="53" spans="6:7" ht="12.75">
      <c r="F53" s="468"/>
      <c r="G53" s="468"/>
    </row>
    <row r="54" spans="2:7" ht="12.75">
      <c r="B54" s="467" t="s">
        <v>352</v>
      </c>
      <c r="C54" s="466"/>
      <c r="F54" s="468"/>
      <c r="G54" s="468"/>
    </row>
    <row r="55" spans="1:7" ht="12.75">
      <c r="A55" s="460">
        <v>10</v>
      </c>
      <c r="B55" s="450" t="s">
        <v>291</v>
      </c>
      <c r="F55" s="470">
        <v>513986</v>
      </c>
      <c r="G55" s="471"/>
    </row>
    <row r="56" spans="1:7" ht="12.75">
      <c r="A56" s="458" t="s">
        <v>81</v>
      </c>
      <c r="B56" s="450" t="s">
        <v>293</v>
      </c>
      <c r="F56" s="468">
        <v>504917</v>
      </c>
      <c r="G56" s="468"/>
    </row>
    <row r="57" spans="1:7" ht="12.75">
      <c r="A57" s="458" t="s">
        <v>295</v>
      </c>
      <c r="B57" s="738" t="s">
        <v>296</v>
      </c>
      <c r="C57" s="738"/>
      <c r="D57" s="738"/>
      <c r="E57" s="738"/>
      <c r="F57" s="468">
        <v>9069</v>
      </c>
      <c r="G57" s="468"/>
    </row>
    <row r="58" spans="1:7" ht="12.75">
      <c r="A58" s="460">
        <v>11</v>
      </c>
      <c r="B58" s="450" t="s">
        <v>297</v>
      </c>
      <c r="F58" s="468">
        <v>934771</v>
      </c>
      <c r="G58" s="468"/>
    </row>
    <row r="59" spans="1:7" ht="12.75">
      <c r="A59" s="459" t="s">
        <v>83</v>
      </c>
      <c r="B59" s="450" t="s">
        <v>298</v>
      </c>
      <c r="F59" s="468">
        <v>812247</v>
      </c>
      <c r="G59" s="468"/>
    </row>
    <row r="60" spans="1:7" ht="12.75">
      <c r="A60" s="459" t="s">
        <v>84</v>
      </c>
      <c r="B60" s="450" t="s">
        <v>22</v>
      </c>
      <c r="F60" s="468">
        <v>122524</v>
      </c>
      <c r="G60" s="468"/>
    </row>
    <row r="61" spans="1:7" ht="12.75">
      <c r="A61" s="460">
        <v>12</v>
      </c>
      <c r="B61" s="450" t="s">
        <v>299</v>
      </c>
      <c r="F61" s="468">
        <v>35558</v>
      </c>
      <c r="G61" s="468"/>
    </row>
    <row r="62" spans="1:8" ht="12.75">
      <c r="A62" s="460">
        <v>13</v>
      </c>
      <c r="B62" s="450" t="s">
        <v>300</v>
      </c>
      <c r="F62" s="468">
        <v>26765</v>
      </c>
      <c r="G62" s="468"/>
      <c r="H62" s="468"/>
    </row>
    <row r="63" spans="1:8" ht="12.75">
      <c r="A63" s="460">
        <v>14</v>
      </c>
      <c r="B63" s="450" t="s">
        <v>301</v>
      </c>
      <c r="F63" s="468">
        <v>619916</v>
      </c>
      <c r="G63" s="468"/>
      <c r="H63" s="468"/>
    </row>
    <row r="64" spans="1:8" ht="12.75">
      <c r="A64" s="458" t="s">
        <v>88</v>
      </c>
      <c r="B64" s="450" t="s">
        <v>302</v>
      </c>
      <c r="F64" s="470">
        <v>614464</v>
      </c>
      <c r="G64" s="471"/>
      <c r="H64" s="464"/>
    </row>
    <row r="65" spans="1:7" ht="12.75">
      <c r="A65" s="460">
        <v>15</v>
      </c>
      <c r="B65" s="450" t="s">
        <v>191</v>
      </c>
      <c r="F65" s="468">
        <v>15724</v>
      </c>
      <c r="G65" s="469"/>
    </row>
    <row r="66" spans="1:7" ht="12.75">
      <c r="A66" s="460">
        <v>16</v>
      </c>
      <c r="B66" s="450" t="s">
        <v>23</v>
      </c>
      <c r="F66" s="468">
        <v>0</v>
      </c>
      <c r="G66" s="468"/>
    </row>
    <row r="67" spans="6:7" ht="12.75">
      <c r="F67" s="468"/>
      <c r="G67" s="468"/>
    </row>
    <row r="68" spans="1:7" ht="12.75">
      <c r="A68" s="460">
        <v>17</v>
      </c>
      <c r="B68" s="450" t="s">
        <v>24</v>
      </c>
      <c r="F68" s="468">
        <v>26069</v>
      </c>
      <c r="G68" s="468"/>
    </row>
    <row r="69" spans="1:7" ht="40.5" customHeight="1">
      <c r="A69" s="460">
        <v>18</v>
      </c>
      <c r="B69" s="450" t="s">
        <v>25</v>
      </c>
      <c r="F69" s="468">
        <v>6926</v>
      </c>
      <c r="G69" s="468"/>
    </row>
    <row r="70" spans="1:7" ht="12.75">
      <c r="A70" s="460">
        <v>19</v>
      </c>
      <c r="B70" s="450" t="s">
        <v>26</v>
      </c>
      <c r="F70" s="468">
        <v>96130</v>
      </c>
      <c r="G70" s="468"/>
    </row>
    <row r="71" spans="1:7" ht="12.75">
      <c r="A71" s="460">
        <v>20</v>
      </c>
      <c r="B71" s="450" t="s">
        <v>192</v>
      </c>
      <c r="F71" s="468">
        <v>214810</v>
      </c>
      <c r="G71" s="468"/>
    </row>
    <row r="72" spans="1:7" ht="12.75">
      <c r="A72" s="460">
        <v>21</v>
      </c>
      <c r="B72" s="450" t="s">
        <v>28</v>
      </c>
      <c r="F72" s="468">
        <v>221468</v>
      </c>
      <c r="G72" s="468"/>
    </row>
    <row r="73" spans="1:7" ht="12.75">
      <c r="A73" s="460">
        <v>22</v>
      </c>
      <c r="B73" s="456" t="s">
        <v>193</v>
      </c>
      <c r="F73" s="468">
        <f>SUM(F49,F51,F52,F55,F58,F61:F63,F65,F66,F68:F72)</f>
        <v>7870471</v>
      </c>
      <c r="G73" s="468"/>
    </row>
    <row r="74" spans="1:7" ht="12.75">
      <c r="A74" s="458" t="s">
        <v>99</v>
      </c>
      <c r="B74" s="450" t="s">
        <v>29</v>
      </c>
      <c r="F74" s="468">
        <v>1086763</v>
      </c>
      <c r="G74" s="468"/>
    </row>
    <row r="75" spans="1:7" ht="12.75">
      <c r="A75" s="460">
        <v>23</v>
      </c>
      <c r="B75" s="456" t="s">
        <v>321</v>
      </c>
      <c r="F75" s="468">
        <f>F73+F74</f>
        <v>8957234</v>
      </c>
      <c r="G75" s="468"/>
    </row>
    <row r="76" ht="12.75">
      <c r="A76" s="459"/>
    </row>
    <row r="77" ht="12.75">
      <c r="A77" s="459"/>
    </row>
    <row r="78" ht="12.75">
      <c r="A78" s="452" t="s">
        <v>357</v>
      </c>
    </row>
    <row r="80" spans="1:6" ht="12.75">
      <c r="A80" s="459" t="s">
        <v>194</v>
      </c>
      <c r="C80" s="472" t="s">
        <v>189</v>
      </c>
      <c r="E80" s="459" t="s">
        <v>6</v>
      </c>
      <c r="F80" s="459" t="s">
        <v>195</v>
      </c>
    </row>
    <row r="82" spans="2:5" ht="12.75">
      <c r="B82" s="467" t="s">
        <v>196</v>
      </c>
      <c r="C82" s="467"/>
      <c r="D82" s="467"/>
      <c r="E82" s="466"/>
    </row>
    <row r="83" spans="2:5" ht="12.75">
      <c r="B83" s="467" t="s">
        <v>197</v>
      </c>
      <c r="C83" s="467"/>
      <c r="D83" s="467"/>
      <c r="E83" s="466"/>
    </row>
    <row r="84" spans="2:5" ht="12.75">
      <c r="B84" s="467" t="s">
        <v>198</v>
      </c>
      <c r="C84" s="467"/>
      <c r="D84" s="467"/>
      <c r="E84" s="466"/>
    </row>
    <row r="85" spans="2:5" ht="12.75">
      <c r="B85" s="467" t="s">
        <v>358</v>
      </c>
      <c r="C85" s="467"/>
      <c r="D85" s="467"/>
      <c r="E85" s="466"/>
    </row>
    <row r="86" spans="1:6" ht="12.75">
      <c r="A86" s="460">
        <v>24</v>
      </c>
      <c r="B86" s="450" t="s">
        <v>304</v>
      </c>
      <c r="E86" s="450">
        <v>14348</v>
      </c>
      <c r="F86" s="450">
        <v>1177694</v>
      </c>
    </row>
    <row r="87" spans="1:7" ht="12.75">
      <c r="A87" s="459" t="s">
        <v>102</v>
      </c>
      <c r="B87" s="450" t="s">
        <v>305</v>
      </c>
      <c r="E87" s="450">
        <v>12335</v>
      </c>
      <c r="F87" s="450">
        <v>893476</v>
      </c>
      <c r="G87" s="464"/>
    </row>
    <row r="88" spans="1:9" ht="12.75">
      <c r="A88" s="459" t="s">
        <v>104</v>
      </c>
      <c r="B88" s="450" t="s">
        <v>31</v>
      </c>
      <c r="E88" s="450">
        <v>11311</v>
      </c>
      <c r="F88" s="459" t="s">
        <v>199</v>
      </c>
      <c r="G88" s="737" t="s">
        <v>306</v>
      </c>
      <c r="H88" s="737"/>
      <c r="I88" s="737"/>
    </row>
    <row r="89" spans="1:9" ht="12.75">
      <c r="A89" s="459" t="s">
        <v>105</v>
      </c>
      <c r="B89" s="450" t="s">
        <v>32</v>
      </c>
      <c r="E89" s="450">
        <v>1024</v>
      </c>
      <c r="F89" s="459" t="s">
        <v>199</v>
      </c>
      <c r="G89" s="737" t="s">
        <v>306</v>
      </c>
      <c r="H89" s="737"/>
      <c r="I89" s="737"/>
    </row>
    <row r="90" spans="1:6" ht="12.75">
      <c r="A90" s="459" t="s">
        <v>106</v>
      </c>
      <c r="B90" s="450" t="s">
        <v>33</v>
      </c>
      <c r="E90" s="450">
        <v>1605</v>
      </c>
      <c r="F90" s="450">
        <v>216692</v>
      </c>
    </row>
    <row r="91" spans="1:6" ht="12.75">
      <c r="A91" s="459" t="s">
        <v>107</v>
      </c>
      <c r="B91" s="450" t="s">
        <v>307</v>
      </c>
      <c r="E91" s="450">
        <v>286</v>
      </c>
      <c r="F91" s="450">
        <v>60757</v>
      </c>
    </row>
    <row r="92" spans="1:6" ht="12.75">
      <c r="A92" s="459" t="s">
        <v>108</v>
      </c>
      <c r="B92" s="450" t="s">
        <v>308</v>
      </c>
      <c r="E92" s="450">
        <v>122</v>
      </c>
      <c r="F92" s="450">
        <v>6769</v>
      </c>
    </row>
    <row r="93" spans="1:6" ht="12.75">
      <c r="A93" s="459" t="s">
        <v>109</v>
      </c>
      <c r="B93" s="450" t="s">
        <v>309</v>
      </c>
      <c r="E93" s="450">
        <v>8088</v>
      </c>
      <c r="F93" s="459" t="s">
        <v>199</v>
      </c>
    </row>
    <row r="94" spans="1:6" ht="12.75">
      <c r="A94" s="460">
        <v>25</v>
      </c>
      <c r="B94" s="738" t="s">
        <v>310</v>
      </c>
      <c r="C94" s="738"/>
      <c r="D94" s="738"/>
      <c r="E94" s="450">
        <v>11784</v>
      </c>
      <c r="F94" s="450">
        <v>1031241</v>
      </c>
    </row>
    <row r="95" spans="1:7" ht="12.75">
      <c r="A95" s="459" t="s">
        <v>103</v>
      </c>
      <c r="B95" s="738" t="s">
        <v>311</v>
      </c>
      <c r="C95" s="738"/>
      <c r="D95" s="738"/>
      <c r="E95" s="450" t="s">
        <v>325</v>
      </c>
      <c r="F95" s="450">
        <v>4548</v>
      </c>
      <c r="G95" s="464" t="s">
        <v>359</v>
      </c>
    </row>
    <row r="96" spans="1:6" ht="12.75">
      <c r="A96" s="460">
        <v>26</v>
      </c>
      <c r="B96" s="450" t="s">
        <v>360</v>
      </c>
      <c r="E96" s="450">
        <v>11173</v>
      </c>
      <c r="F96" s="450">
        <v>329963</v>
      </c>
    </row>
    <row r="97" ht="12.75">
      <c r="B97" s="450" t="s">
        <v>361</v>
      </c>
    </row>
    <row r="99" spans="2:4" ht="12.75">
      <c r="B99" s="467" t="s">
        <v>200</v>
      </c>
      <c r="C99" s="467"/>
      <c r="D99" s="467"/>
    </row>
    <row r="100" spans="2:4" ht="12.75">
      <c r="B100" s="467" t="s">
        <v>362</v>
      </c>
      <c r="C100" s="467"/>
      <c r="D100" s="467"/>
    </row>
    <row r="101" spans="1:7" ht="12.75">
      <c r="A101" s="460">
        <v>27</v>
      </c>
      <c r="B101" s="450" t="s">
        <v>322</v>
      </c>
      <c r="E101" s="450">
        <v>8</v>
      </c>
      <c r="F101" s="450">
        <v>1770</v>
      </c>
      <c r="G101" s="464" t="s">
        <v>363</v>
      </c>
    </row>
    <row r="102" spans="1:6" ht="12.75">
      <c r="A102" s="458" t="s">
        <v>364</v>
      </c>
      <c r="B102" s="456" t="s">
        <v>323</v>
      </c>
      <c r="E102" s="450">
        <v>8</v>
      </c>
      <c r="F102" s="450">
        <v>1666</v>
      </c>
    </row>
    <row r="103" spans="1:6" ht="12.75">
      <c r="A103" s="459" t="s">
        <v>365</v>
      </c>
      <c r="B103" s="456" t="s">
        <v>324</v>
      </c>
      <c r="E103" s="450">
        <v>11</v>
      </c>
      <c r="F103" s="450">
        <v>364</v>
      </c>
    </row>
    <row r="104" spans="1:7" ht="12.75">
      <c r="A104" s="460">
        <v>28</v>
      </c>
      <c r="B104" s="450" t="s">
        <v>366</v>
      </c>
      <c r="E104" s="450">
        <v>8</v>
      </c>
      <c r="F104" s="450">
        <v>1769</v>
      </c>
      <c r="G104" s="464" t="s">
        <v>312</v>
      </c>
    </row>
    <row r="105" spans="1:7" ht="12.75">
      <c r="A105" s="460">
        <v>29</v>
      </c>
      <c r="B105" s="450" t="s">
        <v>313</v>
      </c>
      <c r="E105" s="459" t="s">
        <v>325</v>
      </c>
      <c r="F105" s="450">
        <v>4557</v>
      </c>
      <c r="G105" s="464" t="s">
        <v>359</v>
      </c>
    </row>
    <row r="106" spans="1:5" ht="12.75">
      <c r="A106" s="460"/>
      <c r="E106" s="459"/>
    </row>
    <row r="107" spans="1:6" ht="12.75">
      <c r="A107" s="460">
        <v>30</v>
      </c>
      <c r="B107" s="738" t="s">
        <v>367</v>
      </c>
      <c r="C107" s="738"/>
      <c r="E107" s="450">
        <v>0</v>
      </c>
      <c r="F107" s="450">
        <v>1656261</v>
      </c>
    </row>
    <row r="108" ht="12.75">
      <c r="A108" s="460"/>
    </row>
    <row r="109" spans="1:6" ht="12.75">
      <c r="A109" s="460">
        <v>31</v>
      </c>
      <c r="B109" s="450" t="s">
        <v>35</v>
      </c>
      <c r="E109" s="450">
        <v>60</v>
      </c>
      <c r="F109" s="450">
        <v>2640</v>
      </c>
    </row>
    <row r="111" spans="1:6" ht="12.75">
      <c r="A111" s="460">
        <v>32</v>
      </c>
      <c r="B111" s="450" t="s">
        <v>201</v>
      </c>
      <c r="E111" s="450">
        <v>0</v>
      </c>
      <c r="F111" s="450">
        <v>10367</v>
      </c>
    </row>
    <row r="112" ht="12.75">
      <c r="A112" s="460"/>
    </row>
    <row r="113" spans="1:6" ht="12.75">
      <c r="A113" s="460">
        <v>33</v>
      </c>
      <c r="B113" s="450" t="s">
        <v>202</v>
      </c>
      <c r="E113" s="450">
        <v>0</v>
      </c>
      <c r="F113" s="450">
        <v>3001</v>
      </c>
    </row>
    <row r="114" ht="12.75">
      <c r="A114" s="460"/>
    </row>
    <row r="115" spans="1:6" ht="12.75">
      <c r="A115" s="460">
        <v>34</v>
      </c>
      <c r="B115" s="450" t="s">
        <v>368</v>
      </c>
      <c r="E115" s="450">
        <v>579</v>
      </c>
      <c r="F115" s="450">
        <v>21635</v>
      </c>
    </row>
    <row r="117" spans="1:6" ht="12.75">
      <c r="A117" s="460">
        <v>35</v>
      </c>
      <c r="B117" s="738" t="s">
        <v>369</v>
      </c>
      <c r="C117" s="738"/>
      <c r="D117" s="738"/>
      <c r="E117" s="450" t="s">
        <v>325</v>
      </c>
      <c r="F117" s="450" t="s">
        <v>325</v>
      </c>
    </row>
    <row r="118" ht="12.75">
      <c r="A118" s="460"/>
    </row>
    <row r="119" spans="1:6" ht="12.75">
      <c r="A119" s="460">
        <v>36</v>
      </c>
      <c r="B119" s="450" t="s">
        <v>370</v>
      </c>
      <c r="E119" s="450">
        <v>0</v>
      </c>
      <c r="F119" s="450">
        <v>944</v>
      </c>
    </row>
    <row r="121" spans="1:6" ht="12.75">
      <c r="A121" s="460">
        <v>37</v>
      </c>
      <c r="B121" s="450" t="s">
        <v>41</v>
      </c>
      <c r="E121" s="450">
        <v>0</v>
      </c>
      <c r="F121" s="450">
        <v>63139</v>
      </c>
    </row>
    <row r="124" ht="12.75">
      <c r="A124" s="456" t="s">
        <v>371</v>
      </c>
    </row>
    <row r="125" ht="12.75">
      <c r="A125" s="456"/>
    </row>
    <row r="126" spans="1:6" ht="12.75">
      <c r="A126" s="456"/>
      <c r="F126" s="459" t="s">
        <v>183</v>
      </c>
    </row>
    <row r="128" ht="12.75">
      <c r="B128" s="467" t="s">
        <v>372</v>
      </c>
    </row>
    <row r="129" spans="1:6" ht="12.75">
      <c r="A129" s="460">
        <v>38</v>
      </c>
      <c r="B129" s="450" t="s">
        <v>45</v>
      </c>
      <c r="F129" s="450">
        <v>204286</v>
      </c>
    </row>
    <row r="130" spans="1:6" ht="12.75">
      <c r="A130" s="460">
        <v>39</v>
      </c>
      <c r="B130" s="450" t="s">
        <v>46</v>
      </c>
      <c r="F130" s="450">
        <v>132974</v>
      </c>
    </row>
    <row r="131" spans="1:6" ht="12.75">
      <c r="A131" s="460">
        <v>40</v>
      </c>
      <c r="B131" s="450" t="s">
        <v>47</v>
      </c>
      <c r="F131" s="450">
        <v>4958</v>
      </c>
    </row>
    <row r="132" spans="1:6" ht="12.75">
      <c r="A132" s="460">
        <v>41</v>
      </c>
      <c r="B132" s="450" t="s">
        <v>203</v>
      </c>
      <c r="F132" s="450">
        <v>38999</v>
      </c>
    </row>
    <row r="134" spans="2:5" ht="12.75">
      <c r="B134" s="467" t="s">
        <v>204</v>
      </c>
      <c r="C134" s="467"/>
      <c r="D134" s="467"/>
      <c r="E134" s="467"/>
    </row>
    <row r="135" spans="2:9" ht="12.75">
      <c r="B135" s="467" t="s">
        <v>373</v>
      </c>
      <c r="C135" s="467"/>
      <c r="D135" s="467"/>
      <c r="E135" s="467"/>
      <c r="G135" s="464"/>
      <c r="H135" s="464"/>
      <c r="I135" s="464"/>
    </row>
    <row r="136" spans="1:6" ht="12.75">
      <c r="A136" s="460">
        <v>42</v>
      </c>
      <c r="B136" s="450" t="s">
        <v>205</v>
      </c>
      <c r="F136" s="450">
        <v>4030</v>
      </c>
    </row>
    <row r="137" spans="1:6" ht="12.75">
      <c r="A137" s="460">
        <v>43</v>
      </c>
      <c r="B137" s="450" t="s">
        <v>206</v>
      </c>
      <c r="F137" s="450">
        <v>5219</v>
      </c>
    </row>
    <row r="138" spans="1:9" ht="12.75">
      <c r="A138" s="460">
        <v>44</v>
      </c>
      <c r="B138" s="456" t="s">
        <v>160</v>
      </c>
      <c r="F138" s="450">
        <f>F136+F137</f>
        <v>9249</v>
      </c>
      <c r="G138" s="737" t="s">
        <v>314</v>
      </c>
      <c r="H138" s="738"/>
      <c r="I138" s="738"/>
    </row>
    <row r="139" spans="1:9" ht="12.75">
      <c r="A139" s="459" t="s">
        <v>374</v>
      </c>
      <c r="B139" s="450" t="s">
        <v>207</v>
      </c>
      <c r="F139" s="450">
        <v>6236</v>
      </c>
      <c r="G139" s="737" t="s">
        <v>375</v>
      </c>
      <c r="H139" s="738"/>
      <c r="I139" s="738"/>
    </row>
    <row r="140" spans="1:9" ht="12.75">
      <c r="A140" s="459" t="s">
        <v>376</v>
      </c>
      <c r="B140" s="450" t="s">
        <v>208</v>
      </c>
      <c r="F140" s="450">
        <v>283</v>
      </c>
      <c r="G140" s="737" t="s">
        <v>375</v>
      </c>
      <c r="H140" s="738"/>
      <c r="I140" s="738"/>
    </row>
    <row r="141" spans="1:7" ht="12.75">
      <c r="A141" s="460">
        <v>45</v>
      </c>
      <c r="B141" s="738" t="s">
        <v>315</v>
      </c>
      <c r="C141" s="738"/>
      <c r="D141" s="738"/>
      <c r="E141" s="738"/>
      <c r="F141" s="450">
        <v>4279</v>
      </c>
      <c r="G141" s="464" t="s">
        <v>316</v>
      </c>
    </row>
    <row r="143" spans="2:5" ht="12.75">
      <c r="B143" s="467" t="s">
        <v>209</v>
      </c>
      <c r="C143" s="467"/>
      <c r="D143" s="467"/>
      <c r="E143" s="467"/>
    </row>
    <row r="144" spans="2:9" ht="12.75">
      <c r="B144" s="467" t="s">
        <v>377</v>
      </c>
      <c r="C144" s="467"/>
      <c r="D144" s="467"/>
      <c r="E144" s="467"/>
      <c r="G144" s="464"/>
      <c r="H144" s="464"/>
      <c r="I144" s="464"/>
    </row>
    <row r="145" spans="1:6" ht="12.75">
      <c r="A145" s="460">
        <v>46</v>
      </c>
      <c r="B145" s="450" t="s">
        <v>205</v>
      </c>
      <c r="F145" s="450">
        <v>3407</v>
      </c>
    </row>
    <row r="146" spans="1:6" ht="12.75">
      <c r="A146" s="460">
        <v>47</v>
      </c>
      <c r="B146" s="450" t="s">
        <v>206</v>
      </c>
      <c r="F146" s="450">
        <v>10209</v>
      </c>
    </row>
    <row r="147" spans="1:9" ht="12.75">
      <c r="A147" s="460">
        <v>48</v>
      </c>
      <c r="B147" s="456" t="s">
        <v>160</v>
      </c>
      <c r="F147" s="450">
        <f>F145+F146</f>
        <v>13616</v>
      </c>
      <c r="G147" s="737" t="s">
        <v>314</v>
      </c>
      <c r="H147" s="738"/>
      <c r="I147" s="738"/>
    </row>
    <row r="148" spans="1:9" ht="12.75">
      <c r="A148" s="459" t="s">
        <v>378</v>
      </c>
      <c r="B148" s="450" t="s">
        <v>210</v>
      </c>
      <c r="F148" s="450">
        <v>7281</v>
      </c>
      <c r="G148" s="737" t="s">
        <v>379</v>
      </c>
      <c r="H148" s="738"/>
      <c r="I148" s="738"/>
    </row>
    <row r="149" spans="1:9" ht="12.75">
      <c r="A149" s="459" t="s">
        <v>380</v>
      </c>
      <c r="B149" s="450" t="s">
        <v>211</v>
      </c>
      <c r="F149" s="450">
        <v>1413</v>
      </c>
      <c r="G149" s="737" t="s">
        <v>379</v>
      </c>
      <c r="H149" s="738"/>
      <c r="I149" s="738"/>
    </row>
    <row r="150" spans="1:7" ht="12.75">
      <c r="A150" s="460">
        <v>49</v>
      </c>
      <c r="B150" s="738" t="s">
        <v>317</v>
      </c>
      <c r="C150" s="738"/>
      <c r="D150" s="738"/>
      <c r="F150" s="450">
        <v>7432</v>
      </c>
      <c r="G150" s="464" t="s">
        <v>318</v>
      </c>
    </row>
    <row r="152" spans="2:4" ht="12.75">
      <c r="B152" s="467" t="s">
        <v>381</v>
      </c>
      <c r="C152" s="467"/>
      <c r="D152" s="467"/>
    </row>
    <row r="153" spans="1:6" ht="12.75">
      <c r="A153" s="460">
        <v>50</v>
      </c>
      <c r="B153" s="450" t="s">
        <v>212</v>
      </c>
      <c r="F153" s="450">
        <v>725</v>
      </c>
    </row>
    <row r="154" spans="1:6" ht="12.75">
      <c r="A154" s="460">
        <v>51</v>
      </c>
      <c r="B154" s="450" t="s">
        <v>213</v>
      </c>
      <c r="F154" s="450">
        <v>18663</v>
      </c>
    </row>
    <row r="155" spans="1:6" ht="12.75">
      <c r="A155" s="460">
        <v>52</v>
      </c>
      <c r="B155" s="450" t="s">
        <v>319</v>
      </c>
      <c r="F155" s="450">
        <v>847</v>
      </c>
    </row>
    <row r="156" spans="1:6" ht="12.75">
      <c r="A156" s="460">
        <v>53</v>
      </c>
      <c r="B156" s="450" t="s">
        <v>214</v>
      </c>
      <c r="F156" s="450">
        <v>18301</v>
      </c>
    </row>
    <row r="157" spans="2:4" ht="12.75">
      <c r="B157" s="738" t="s">
        <v>320</v>
      </c>
      <c r="C157" s="738"/>
      <c r="D157" s="738"/>
    </row>
    <row r="158" spans="1:6" ht="12.75">
      <c r="A158" s="460">
        <v>54</v>
      </c>
      <c r="B158" s="450" t="s">
        <v>214</v>
      </c>
      <c r="F158" s="450">
        <v>362</v>
      </c>
    </row>
    <row r="159" ht="12.75">
      <c r="B159" s="450" t="s">
        <v>215</v>
      </c>
    </row>
    <row r="161" ht="12.75">
      <c r="A161" s="456" t="s">
        <v>382</v>
      </c>
    </row>
    <row r="163" spans="1:6" ht="12.75">
      <c r="A163" s="459" t="s">
        <v>194</v>
      </c>
      <c r="C163" s="459" t="s">
        <v>189</v>
      </c>
      <c r="F163" s="459" t="s">
        <v>183</v>
      </c>
    </row>
    <row r="165" spans="1:6" ht="12.75">
      <c r="A165" s="460">
        <v>55</v>
      </c>
      <c r="B165" s="450" t="s">
        <v>61</v>
      </c>
      <c r="F165" s="461">
        <v>93.5</v>
      </c>
    </row>
    <row r="166" spans="1:6" ht="12.75">
      <c r="A166" s="460">
        <v>56</v>
      </c>
      <c r="B166" s="450" t="s">
        <v>216</v>
      </c>
      <c r="F166" s="450">
        <v>133</v>
      </c>
    </row>
    <row r="167" ht="12.75">
      <c r="B167" s="450" t="s">
        <v>217</v>
      </c>
    </row>
    <row r="168" spans="1:6" ht="12.75">
      <c r="A168" s="460">
        <v>57</v>
      </c>
      <c r="B168" s="450" t="s">
        <v>63</v>
      </c>
      <c r="F168" s="450">
        <v>27637</v>
      </c>
    </row>
    <row r="169" spans="1:6" ht="12.75">
      <c r="A169" s="460">
        <v>58</v>
      </c>
      <c r="B169" s="450" t="s">
        <v>64</v>
      </c>
      <c r="F169" s="450">
        <v>1642</v>
      </c>
    </row>
    <row r="171" ht="12.75">
      <c r="B171" s="473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Janice.Mao@sjsu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3">
      <selection activeCell="H86" sqref="H86"/>
    </sheetView>
  </sheetViews>
  <sheetFormatPr defaultColWidth="9.140625" defaultRowHeight="12.75"/>
  <cols>
    <col min="1" max="16384" width="11.421875" style="476" customWidth="1"/>
  </cols>
  <sheetData>
    <row r="1" spans="1:3" ht="18">
      <c r="A1" s="474" t="s">
        <v>170</v>
      </c>
      <c r="B1" s="475"/>
      <c r="C1" s="475"/>
    </row>
    <row r="2" spans="1:3" ht="18">
      <c r="A2" s="475" t="s">
        <v>171</v>
      </c>
      <c r="B2" s="475"/>
      <c r="C2" s="475"/>
    </row>
    <row r="3" spans="1:3" ht="18">
      <c r="A3" s="477" t="s">
        <v>344</v>
      </c>
      <c r="B3" s="475"/>
      <c r="C3" s="475" t="s">
        <v>345</v>
      </c>
    </row>
    <row r="5" spans="1:5" ht="12.75">
      <c r="A5" s="478" t="s">
        <v>172</v>
      </c>
      <c r="B5" s="479" t="s">
        <v>334</v>
      </c>
      <c r="C5" s="480"/>
      <c r="D5" s="480"/>
      <c r="E5" s="481"/>
    </row>
    <row r="7" spans="1:5" ht="12.75">
      <c r="A7" s="482" t="s">
        <v>173</v>
      </c>
      <c r="C7" s="483" t="s">
        <v>274</v>
      </c>
      <c r="D7" s="480"/>
      <c r="E7" s="481"/>
    </row>
    <row r="9" spans="1:5" ht="12.75">
      <c r="A9" s="482" t="s">
        <v>175</v>
      </c>
      <c r="C9" s="483" t="s">
        <v>445</v>
      </c>
      <c r="D9" s="480"/>
      <c r="E9" s="481"/>
    </row>
    <row r="11" spans="1:3" ht="12.75">
      <c r="A11" s="482" t="s">
        <v>177</v>
      </c>
      <c r="B11" s="483" t="s">
        <v>275</v>
      </c>
      <c r="C11" s="481"/>
    </row>
    <row r="13" spans="1:3" ht="12.75">
      <c r="A13" s="482" t="s">
        <v>178</v>
      </c>
      <c r="B13" s="483" t="s">
        <v>276</v>
      </c>
      <c r="C13" s="481"/>
    </row>
    <row r="15" spans="1:4" ht="15">
      <c r="A15" s="482" t="s">
        <v>179</v>
      </c>
      <c r="C15" s="4" t="s">
        <v>335</v>
      </c>
      <c r="D15" s="481"/>
    </row>
    <row r="18" ht="12.75">
      <c r="A18" s="482" t="s">
        <v>286</v>
      </c>
    </row>
    <row r="19" ht="12.75">
      <c r="A19" s="482" t="s">
        <v>287</v>
      </c>
    </row>
    <row r="20" spans="1:6" ht="12.75">
      <c r="A20" s="740" t="s">
        <v>288</v>
      </c>
      <c r="B20" s="741"/>
      <c r="C20" s="741"/>
      <c r="D20" s="741"/>
      <c r="E20" s="741"/>
      <c r="F20" s="741"/>
    </row>
    <row r="21" spans="1:6" ht="12.75">
      <c r="A21" s="740" t="s">
        <v>346</v>
      </c>
      <c r="B21" s="741"/>
      <c r="C21" s="741"/>
      <c r="D21" s="741"/>
      <c r="E21" s="741"/>
      <c r="F21" s="741"/>
    </row>
    <row r="23" ht="12.75">
      <c r="A23" s="482" t="s">
        <v>347</v>
      </c>
    </row>
    <row r="24" ht="12.75">
      <c r="A24" s="482"/>
    </row>
    <row r="25" spans="1:6" ht="12.75">
      <c r="A25" s="484" t="s">
        <v>181</v>
      </c>
      <c r="C25" s="485" t="s">
        <v>182</v>
      </c>
      <c r="F25" s="485" t="s">
        <v>183</v>
      </c>
    </row>
    <row r="27" spans="1:6" ht="12.75">
      <c r="A27" s="486">
        <v>1</v>
      </c>
      <c r="B27" s="476" t="s">
        <v>184</v>
      </c>
      <c r="F27" s="476">
        <v>0</v>
      </c>
    </row>
    <row r="28" ht="12.75">
      <c r="A28" s="486"/>
    </row>
    <row r="30" ht="12.75">
      <c r="A30" s="478" t="s">
        <v>349</v>
      </c>
    </row>
    <row r="32" spans="1:6" ht="12.75">
      <c r="A32" s="485" t="s">
        <v>181</v>
      </c>
      <c r="C32" s="485" t="s">
        <v>185</v>
      </c>
      <c r="F32" s="485" t="s">
        <v>186</v>
      </c>
    </row>
    <row r="33" spans="1:6" ht="12.75">
      <c r="A33" s="485"/>
      <c r="C33" s="485"/>
      <c r="F33" s="485"/>
    </row>
    <row r="34" spans="1:6" ht="12.75">
      <c r="A34" s="486">
        <v>2</v>
      </c>
      <c r="B34" s="476" t="s">
        <v>187</v>
      </c>
      <c r="F34" s="476">
        <v>13.2</v>
      </c>
    </row>
    <row r="35" spans="1:6" ht="12.75">
      <c r="A35" s="484" t="s">
        <v>68</v>
      </c>
      <c r="B35" s="476" t="s">
        <v>11</v>
      </c>
      <c r="F35" s="476">
        <v>13.2</v>
      </c>
    </row>
    <row r="36" spans="1:6" ht="12.75">
      <c r="A36" s="484" t="s">
        <v>69</v>
      </c>
      <c r="B36" s="476" t="s">
        <v>12</v>
      </c>
      <c r="F36" s="476">
        <v>0</v>
      </c>
    </row>
    <row r="37" spans="1:6" ht="12.75">
      <c r="A37" s="486">
        <v>3</v>
      </c>
      <c r="B37" s="476" t="s">
        <v>13</v>
      </c>
      <c r="F37" s="476">
        <v>42.25</v>
      </c>
    </row>
    <row r="38" spans="1:6" ht="12.75">
      <c r="A38" s="486" t="s">
        <v>71</v>
      </c>
      <c r="B38" s="476" t="s">
        <v>14</v>
      </c>
      <c r="F38" s="476">
        <v>33</v>
      </c>
    </row>
    <row r="39" spans="1:8" ht="12.75">
      <c r="A39" s="486">
        <v>4</v>
      </c>
      <c r="B39" s="741" t="s">
        <v>290</v>
      </c>
      <c r="C39" s="741"/>
      <c r="D39" s="741"/>
      <c r="E39" s="741"/>
      <c r="F39" s="476">
        <v>0</v>
      </c>
      <c r="G39" s="487"/>
      <c r="H39" s="487"/>
    </row>
    <row r="40" spans="1:6" ht="12.75">
      <c r="A40" s="486">
        <v>5</v>
      </c>
      <c r="B40" s="476" t="s">
        <v>15</v>
      </c>
      <c r="F40" s="476">
        <v>17.74</v>
      </c>
    </row>
    <row r="41" spans="1:6" ht="12.75">
      <c r="A41" s="486">
        <v>6</v>
      </c>
      <c r="B41" s="482" t="s">
        <v>188</v>
      </c>
      <c r="F41" s="476">
        <f>F34+F37+F39+F40</f>
        <v>73.19</v>
      </c>
    </row>
    <row r="44" ht="12.75">
      <c r="A44" s="482" t="s">
        <v>350</v>
      </c>
    </row>
    <row r="46" spans="1:6" ht="12.75">
      <c r="A46" s="485" t="s">
        <v>181</v>
      </c>
      <c r="C46" s="485" t="s">
        <v>189</v>
      </c>
      <c r="F46" s="485" t="s">
        <v>190</v>
      </c>
    </row>
    <row r="47" spans="1:4" ht="12.75">
      <c r="A47" s="485"/>
      <c r="D47" s="485"/>
    </row>
    <row r="48" spans="2:6" ht="12.75">
      <c r="B48" s="488" t="s">
        <v>351</v>
      </c>
      <c r="C48" s="487"/>
      <c r="D48" s="487"/>
      <c r="E48" s="487"/>
      <c r="F48" s="487"/>
    </row>
    <row r="49" spans="1:7" ht="12.75">
      <c r="A49" s="486">
        <v>7</v>
      </c>
      <c r="B49" s="476" t="s">
        <v>16</v>
      </c>
      <c r="F49" s="476">
        <v>876118</v>
      </c>
      <c r="G49" s="485"/>
    </row>
    <row r="50" spans="1:7" ht="12.75">
      <c r="A50" s="484" t="s">
        <v>75</v>
      </c>
      <c r="B50" s="476" t="s">
        <v>17</v>
      </c>
      <c r="F50" s="476">
        <v>876118</v>
      </c>
      <c r="G50" s="485"/>
    </row>
    <row r="51" spans="1:6" ht="12.75">
      <c r="A51" s="486">
        <v>8</v>
      </c>
      <c r="B51" s="476" t="s">
        <v>18</v>
      </c>
      <c r="F51" s="476">
        <v>1822476</v>
      </c>
    </row>
    <row r="52" spans="1:6" ht="12.75">
      <c r="A52" s="486">
        <v>9</v>
      </c>
      <c r="B52" s="476" t="s">
        <v>19</v>
      </c>
      <c r="F52" s="476">
        <v>192059</v>
      </c>
    </row>
    <row r="54" spans="2:3" ht="12.75">
      <c r="B54" s="488" t="s">
        <v>352</v>
      </c>
      <c r="C54" s="487"/>
    </row>
    <row r="55" spans="1:6" ht="12.75">
      <c r="A55" s="486">
        <v>10</v>
      </c>
      <c r="B55" s="476" t="s">
        <v>291</v>
      </c>
      <c r="F55" s="476">
        <v>215084</v>
      </c>
    </row>
    <row r="56" spans="1:6" ht="12.75">
      <c r="A56" s="484" t="s">
        <v>81</v>
      </c>
      <c r="B56" s="476" t="s">
        <v>293</v>
      </c>
      <c r="F56" s="476">
        <v>215084</v>
      </c>
    </row>
    <row r="57" spans="1:6" ht="12.75">
      <c r="A57" s="484" t="s">
        <v>295</v>
      </c>
      <c r="B57" s="741" t="s">
        <v>296</v>
      </c>
      <c r="C57" s="741"/>
      <c r="D57" s="741"/>
      <c r="E57" s="741"/>
      <c r="F57" s="476">
        <v>0</v>
      </c>
    </row>
    <row r="58" spans="1:6" ht="12.75">
      <c r="A58" s="486">
        <v>11</v>
      </c>
      <c r="B58" s="476" t="s">
        <v>297</v>
      </c>
      <c r="F58" s="476">
        <v>927965</v>
      </c>
    </row>
    <row r="59" spans="1:6" ht="12.75">
      <c r="A59" s="485" t="s">
        <v>83</v>
      </c>
      <c r="B59" s="476" t="s">
        <v>298</v>
      </c>
      <c r="F59" s="476">
        <v>640426</v>
      </c>
    </row>
    <row r="60" spans="1:6" ht="12.75">
      <c r="A60" s="485" t="s">
        <v>84</v>
      </c>
      <c r="B60" s="476" t="s">
        <v>22</v>
      </c>
      <c r="F60" s="476">
        <v>287539</v>
      </c>
    </row>
    <row r="61" spans="1:6" ht="12.75">
      <c r="A61" s="486">
        <v>12</v>
      </c>
      <c r="B61" s="476" t="s">
        <v>299</v>
      </c>
      <c r="F61" s="476">
        <v>78080</v>
      </c>
    </row>
    <row r="62" spans="1:6" ht="12.75">
      <c r="A62" s="486">
        <v>13</v>
      </c>
      <c r="B62" s="476" t="s">
        <v>300</v>
      </c>
      <c r="F62" s="476">
        <v>6027</v>
      </c>
    </row>
    <row r="63" spans="1:6" ht="12.75">
      <c r="A63" s="486">
        <v>14</v>
      </c>
      <c r="B63" s="489" t="s">
        <v>301</v>
      </c>
      <c r="F63" s="476">
        <v>310600</v>
      </c>
    </row>
    <row r="64" spans="1:6" ht="12.75">
      <c r="A64" s="484" t="s">
        <v>88</v>
      </c>
      <c r="B64" s="476" t="s">
        <v>302</v>
      </c>
      <c r="F64" s="476">
        <v>79272</v>
      </c>
    </row>
    <row r="65" spans="1:7" ht="12.75">
      <c r="A65" s="486">
        <v>15</v>
      </c>
      <c r="B65" s="476" t="s">
        <v>191</v>
      </c>
      <c r="F65" s="476">
        <v>25262</v>
      </c>
      <c r="G65" s="485"/>
    </row>
    <row r="66" spans="1:6" ht="12.75">
      <c r="A66" s="486">
        <v>16</v>
      </c>
      <c r="B66" s="476" t="s">
        <v>23</v>
      </c>
      <c r="F66" s="476">
        <v>0</v>
      </c>
    </row>
    <row r="68" spans="1:6" ht="12.75">
      <c r="A68" s="486">
        <v>17</v>
      </c>
      <c r="B68" s="476" t="s">
        <v>24</v>
      </c>
      <c r="F68" s="476">
        <v>44857</v>
      </c>
    </row>
    <row r="69" spans="1:6" ht="40.5" customHeight="1">
      <c r="A69" s="486">
        <v>18</v>
      </c>
      <c r="B69" s="476" t="s">
        <v>25</v>
      </c>
      <c r="F69" s="476">
        <v>182213</v>
      </c>
    </row>
    <row r="70" spans="1:6" ht="12.75">
      <c r="A70" s="486">
        <v>19</v>
      </c>
      <c r="B70" s="476" t="s">
        <v>26</v>
      </c>
      <c r="F70" s="476">
        <v>180570</v>
      </c>
    </row>
    <row r="71" spans="1:6" ht="12.75">
      <c r="A71" s="486">
        <v>20</v>
      </c>
      <c r="B71" s="476" t="s">
        <v>192</v>
      </c>
      <c r="F71" s="476">
        <v>96389</v>
      </c>
    </row>
    <row r="72" spans="1:6" ht="12.75">
      <c r="A72" s="486">
        <v>21</v>
      </c>
      <c r="B72" s="476" t="s">
        <v>28</v>
      </c>
      <c r="F72" s="476">
        <v>123467</v>
      </c>
    </row>
    <row r="73" spans="1:6" ht="12.75">
      <c r="A73" s="486">
        <v>22</v>
      </c>
      <c r="B73" s="482" t="s">
        <v>193</v>
      </c>
      <c r="F73" s="476">
        <f>SUM(F49,F51,F52,F55,F58,F61,F62,F63,F65,F66,F68,F69,F70,F71,F72)</f>
        <v>5081167</v>
      </c>
    </row>
    <row r="74" spans="1:6" ht="12.75">
      <c r="A74" s="484" t="s">
        <v>99</v>
      </c>
      <c r="B74" s="476" t="s">
        <v>29</v>
      </c>
      <c r="F74" s="476">
        <v>691624</v>
      </c>
    </row>
    <row r="75" spans="1:6" ht="12.75">
      <c r="A75" s="486">
        <v>23</v>
      </c>
      <c r="B75" s="482" t="s">
        <v>321</v>
      </c>
      <c r="F75" s="476">
        <f>F73+F74</f>
        <v>5772791</v>
      </c>
    </row>
    <row r="76" ht="12.75">
      <c r="A76" s="485"/>
    </row>
    <row r="77" ht="12.75">
      <c r="A77" s="485"/>
    </row>
    <row r="78" ht="12.75">
      <c r="A78" s="478" t="s">
        <v>357</v>
      </c>
    </row>
    <row r="80" spans="1:6" ht="12.75">
      <c r="A80" s="485" t="s">
        <v>194</v>
      </c>
      <c r="C80" s="490" t="s">
        <v>189</v>
      </c>
      <c r="E80" s="485" t="s">
        <v>6</v>
      </c>
      <c r="F80" s="485" t="s">
        <v>195</v>
      </c>
    </row>
    <row r="82" spans="2:5" ht="12.75">
      <c r="B82" s="488" t="s">
        <v>196</v>
      </c>
      <c r="C82" s="488"/>
      <c r="D82" s="488"/>
      <c r="E82" s="487"/>
    </row>
    <row r="83" spans="2:5" ht="12.75">
      <c r="B83" s="488" t="s">
        <v>197</v>
      </c>
      <c r="C83" s="488"/>
      <c r="D83" s="488"/>
      <c r="E83" s="487"/>
    </row>
    <row r="84" spans="2:5" ht="12.75">
      <c r="B84" s="488" t="s">
        <v>198</v>
      </c>
      <c r="C84" s="488"/>
      <c r="D84" s="488"/>
      <c r="E84" s="487"/>
    </row>
    <row r="85" spans="2:5" ht="12.75">
      <c r="B85" s="488" t="s">
        <v>358</v>
      </c>
      <c r="C85" s="488"/>
      <c r="D85" s="488"/>
      <c r="E85" s="487"/>
    </row>
    <row r="86" spans="1:8" ht="12.75">
      <c r="A86" s="486">
        <v>24</v>
      </c>
      <c r="B86" s="476" t="s">
        <v>304</v>
      </c>
      <c r="E86" s="476">
        <v>17730</v>
      </c>
      <c r="F86" s="476">
        <v>781381</v>
      </c>
      <c r="H86" s="620">
        <f>SUM(F87,F90,F91,F92)</f>
        <v>770404</v>
      </c>
    </row>
    <row r="87" spans="1:7" ht="12.75">
      <c r="A87" s="485" t="s">
        <v>102</v>
      </c>
      <c r="B87" s="476" t="s">
        <v>305</v>
      </c>
      <c r="E87" s="476">
        <v>7568</v>
      </c>
      <c r="F87" s="476">
        <v>599059</v>
      </c>
      <c r="G87" s="491"/>
    </row>
    <row r="88" spans="1:9" ht="12.75">
      <c r="A88" s="485" t="s">
        <v>104</v>
      </c>
      <c r="B88" s="476" t="s">
        <v>31</v>
      </c>
      <c r="E88" s="476">
        <v>4655</v>
      </c>
      <c r="F88" s="485" t="s">
        <v>199</v>
      </c>
      <c r="G88" s="742" t="s">
        <v>306</v>
      </c>
      <c r="H88" s="742"/>
      <c r="I88" s="742"/>
    </row>
    <row r="89" spans="1:9" ht="12.75">
      <c r="A89" s="485" t="s">
        <v>105</v>
      </c>
      <c r="B89" s="476" t="s">
        <v>32</v>
      </c>
      <c r="E89" s="476">
        <v>599</v>
      </c>
      <c r="F89" s="485" t="s">
        <v>199</v>
      </c>
      <c r="G89" s="742" t="s">
        <v>306</v>
      </c>
      <c r="H89" s="742"/>
      <c r="I89" s="742"/>
    </row>
    <row r="90" spans="1:6" ht="12.75">
      <c r="A90" s="485" t="s">
        <v>106</v>
      </c>
      <c r="B90" s="476" t="s">
        <v>33</v>
      </c>
      <c r="E90" s="476">
        <v>2943</v>
      </c>
      <c r="F90" s="476">
        <v>108631</v>
      </c>
    </row>
    <row r="91" spans="1:6" ht="12.75">
      <c r="A91" s="485" t="s">
        <v>107</v>
      </c>
      <c r="B91" s="476" t="s">
        <v>307</v>
      </c>
      <c r="E91" s="476">
        <v>825</v>
      </c>
      <c r="F91" s="476">
        <v>37093</v>
      </c>
    </row>
    <row r="92" spans="1:6" ht="12.75">
      <c r="A92" s="485" t="s">
        <v>108</v>
      </c>
      <c r="B92" s="476" t="s">
        <v>308</v>
      </c>
      <c r="E92" s="476">
        <v>6394</v>
      </c>
      <c r="F92" s="476">
        <v>25621</v>
      </c>
    </row>
    <row r="93" spans="1:6" ht="12.75">
      <c r="A93" s="485" t="s">
        <v>109</v>
      </c>
      <c r="B93" s="476" t="s">
        <v>309</v>
      </c>
      <c r="E93" s="476">
        <v>32687</v>
      </c>
      <c r="F93" s="485" t="s">
        <v>199</v>
      </c>
    </row>
    <row r="94" spans="1:6" ht="12.75">
      <c r="A94" s="486">
        <v>25</v>
      </c>
      <c r="B94" s="741" t="s">
        <v>310</v>
      </c>
      <c r="C94" s="741"/>
      <c r="D94" s="741"/>
      <c r="E94" s="476">
        <v>11908</v>
      </c>
      <c r="F94" s="476">
        <v>628183</v>
      </c>
    </row>
    <row r="95" spans="1:7" ht="12.75">
      <c r="A95" s="485" t="s">
        <v>103</v>
      </c>
      <c r="B95" s="741" t="s">
        <v>311</v>
      </c>
      <c r="C95" s="741"/>
      <c r="D95" s="741"/>
      <c r="E95" s="476">
        <v>4617</v>
      </c>
      <c r="F95" s="476">
        <v>1933</v>
      </c>
      <c r="G95" s="491" t="s">
        <v>359</v>
      </c>
    </row>
    <row r="96" spans="1:6" ht="12.75">
      <c r="A96" s="486">
        <v>26</v>
      </c>
      <c r="B96" s="476" t="s">
        <v>360</v>
      </c>
      <c r="E96" s="476">
        <v>3048</v>
      </c>
      <c r="F96" s="476">
        <v>311770</v>
      </c>
    </row>
    <row r="97" ht="12.75">
      <c r="B97" s="476" t="s">
        <v>361</v>
      </c>
    </row>
    <row r="99" spans="2:4" ht="12.75">
      <c r="B99" s="488" t="s">
        <v>200</v>
      </c>
      <c r="C99" s="488"/>
      <c r="D99" s="488"/>
    </row>
    <row r="100" spans="2:4" ht="12.75">
      <c r="B100" s="488" t="s">
        <v>362</v>
      </c>
      <c r="C100" s="488"/>
      <c r="D100" s="488"/>
    </row>
    <row r="101" spans="1:7" ht="12.75">
      <c r="A101" s="486">
        <v>27</v>
      </c>
      <c r="B101" s="476" t="s">
        <v>322</v>
      </c>
      <c r="E101" s="476">
        <v>8</v>
      </c>
      <c r="F101" s="476">
        <v>5145</v>
      </c>
      <c r="G101" s="491" t="s">
        <v>363</v>
      </c>
    </row>
    <row r="102" spans="1:6" ht="12.75">
      <c r="A102" s="484" t="s">
        <v>364</v>
      </c>
      <c r="B102" s="482" t="s">
        <v>323</v>
      </c>
      <c r="E102" s="476">
        <v>7</v>
      </c>
      <c r="F102" s="476">
        <v>1963</v>
      </c>
    </row>
    <row r="103" spans="1:6" ht="12.75">
      <c r="A103" s="485" t="s">
        <v>365</v>
      </c>
      <c r="B103" s="482" t="s">
        <v>324</v>
      </c>
      <c r="E103" s="476">
        <v>1</v>
      </c>
      <c r="F103" s="476">
        <v>924</v>
      </c>
    </row>
    <row r="104" spans="1:7" ht="12.75">
      <c r="A104" s="486">
        <v>28</v>
      </c>
      <c r="B104" s="476" t="s">
        <v>366</v>
      </c>
      <c r="E104" s="476">
        <v>8</v>
      </c>
      <c r="F104" s="476">
        <v>4927</v>
      </c>
      <c r="G104" s="491" t="s">
        <v>312</v>
      </c>
    </row>
    <row r="105" spans="1:7" ht="12.75">
      <c r="A105" s="486">
        <v>29</v>
      </c>
      <c r="B105" s="476" t="s">
        <v>313</v>
      </c>
      <c r="E105" s="492">
        <v>629</v>
      </c>
      <c r="F105" s="476">
        <v>5112</v>
      </c>
      <c r="G105" s="491" t="s">
        <v>359</v>
      </c>
    </row>
    <row r="106" spans="1:5" ht="12.75">
      <c r="A106" s="486"/>
      <c r="E106" s="492"/>
    </row>
    <row r="107" spans="1:6" ht="12.75">
      <c r="A107" s="486">
        <v>30</v>
      </c>
      <c r="B107" s="741" t="s">
        <v>367</v>
      </c>
      <c r="C107" s="741"/>
      <c r="E107" s="476">
        <v>47551</v>
      </c>
      <c r="F107" s="476">
        <v>2128558</v>
      </c>
    </row>
    <row r="108" ht="12.75">
      <c r="A108" s="486"/>
    </row>
    <row r="109" spans="1:6" ht="12.75">
      <c r="A109" s="486">
        <v>31</v>
      </c>
      <c r="B109" s="476" t="s">
        <v>35</v>
      </c>
      <c r="E109" s="476">
        <v>31</v>
      </c>
      <c r="F109" s="476">
        <v>4635</v>
      </c>
    </row>
    <row r="111" spans="1:6" ht="12.75">
      <c r="A111" s="486">
        <v>32</v>
      </c>
      <c r="B111" s="476" t="s">
        <v>201</v>
      </c>
      <c r="E111" s="476">
        <v>100</v>
      </c>
      <c r="F111" s="476">
        <v>29874</v>
      </c>
    </row>
    <row r="112" ht="12.75">
      <c r="A112" s="486"/>
    </row>
    <row r="113" spans="1:6" ht="12.75">
      <c r="A113" s="486">
        <v>33</v>
      </c>
      <c r="B113" s="476" t="s">
        <v>202</v>
      </c>
      <c r="E113" s="476">
        <v>186</v>
      </c>
      <c r="F113" s="476">
        <v>38890</v>
      </c>
    </row>
    <row r="114" ht="12.75">
      <c r="A114" s="486"/>
    </row>
    <row r="115" spans="1:6" ht="12.75">
      <c r="A115" s="486">
        <v>34</v>
      </c>
      <c r="B115" s="476" t="s">
        <v>368</v>
      </c>
      <c r="E115" s="476">
        <v>96</v>
      </c>
      <c r="F115" s="476">
        <v>1749</v>
      </c>
    </row>
    <row r="117" spans="1:6" ht="12.75">
      <c r="A117" s="486">
        <v>35</v>
      </c>
      <c r="B117" s="741" t="s">
        <v>369</v>
      </c>
      <c r="C117" s="741"/>
      <c r="D117" s="741"/>
      <c r="E117" s="476">
        <v>356</v>
      </c>
      <c r="F117" s="476">
        <v>5556</v>
      </c>
    </row>
    <row r="118" ht="12.75">
      <c r="A118" s="486"/>
    </row>
    <row r="119" spans="1:6" ht="12.75">
      <c r="A119" s="486">
        <v>36</v>
      </c>
      <c r="B119" s="476" t="s">
        <v>370</v>
      </c>
      <c r="E119" s="476">
        <v>185</v>
      </c>
      <c r="F119" s="476">
        <v>1920</v>
      </c>
    </row>
    <row r="121" spans="1:6" ht="12.75">
      <c r="A121" s="486">
        <v>37</v>
      </c>
      <c r="B121" s="476" t="s">
        <v>41</v>
      </c>
      <c r="E121" s="476">
        <v>105</v>
      </c>
      <c r="F121" s="476">
        <v>5505</v>
      </c>
    </row>
    <row r="124" ht="12.75">
      <c r="A124" s="482" t="s">
        <v>371</v>
      </c>
    </row>
    <row r="125" ht="12.75">
      <c r="A125" s="482"/>
    </row>
    <row r="126" spans="1:6" ht="12.75">
      <c r="A126" s="482"/>
      <c r="F126" s="485" t="s">
        <v>183</v>
      </c>
    </row>
    <row r="128" ht="12.75">
      <c r="B128" s="488" t="s">
        <v>372</v>
      </c>
    </row>
    <row r="129" spans="1:6" ht="12.75">
      <c r="A129" s="486">
        <v>38</v>
      </c>
      <c r="B129" s="476" t="s">
        <v>45</v>
      </c>
      <c r="F129" s="476">
        <v>195249</v>
      </c>
    </row>
    <row r="130" spans="1:6" ht="12.75">
      <c r="A130" s="486">
        <v>39</v>
      </c>
      <c r="B130" s="476" t="s">
        <v>46</v>
      </c>
      <c r="F130" s="476">
        <v>149102</v>
      </c>
    </row>
    <row r="131" spans="1:6" ht="12.75">
      <c r="A131" s="486">
        <v>40</v>
      </c>
      <c r="B131" s="476" t="s">
        <v>47</v>
      </c>
      <c r="F131" s="476">
        <v>283</v>
      </c>
    </row>
    <row r="132" spans="1:6" ht="12.75">
      <c r="A132" s="486">
        <v>41</v>
      </c>
      <c r="B132" s="476" t="s">
        <v>203</v>
      </c>
      <c r="F132" s="476">
        <v>67704</v>
      </c>
    </row>
    <row r="134" spans="2:5" ht="12.75">
      <c r="B134" s="488" t="s">
        <v>204</v>
      </c>
      <c r="C134" s="488"/>
      <c r="D134" s="488"/>
      <c r="E134" s="488"/>
    </row>
    <row r="135" spans="2:9" ht="12.75">
      <c r="B135" s="488" t="s">
        <v>373</v>
      </c>
      <c r="C135" s="488"/>
      <c r="D135" s="488"/>
      <c r="E135" s="488"/>
      <c r="G135" s="491"/>
      <c r="H135" s="491"/>
      <c r="I135" s="491"/>
    </row>
    <row r="136" spans="1:6" ht="12.75">
      <c r="A136" s="486">
        <v>42</v>
      </c>
      <c r="B136" s="476" t="s">
        <v>205</v>
      </c>
      <c r="F136" s="476">
        <v>1733</v>
      </c>
    </row>
    <row r="137" spans="1:6" ht="12.75">
      <c r="A137" s="486">
        <v>43</v>
      </c>
      <c r="B137" s="476" t="s">
        <v>206</v>
      </c>
      <c r="F137" s="476">
        <v>2091</v>
      </c>
    </row>
    <row r="138" spans="1:9" ht="12.75">
      <c r="A138" s="486">
        <v>44</v>
      </c>
      <c r="B138" s="482" t="s">
        <v>160</v>
      </c>
      <c r="F138" s="476">
        <f>F136+F137</f>
        <v>3824</v>
      </c>
      <c r="G138" s="742" t="s">
        <v>314</v>
      </c>
      <c r="H138" s="741"/>
      <c r="I138" s="741"/>
    </row>
    <row r="139" spans="1:9" ht="12.75">
      <c r="A139" s="485" t="s">
        <v>374</v>
      </c>
      <c r="B139" s="476" t="s">
        <v>207</v>
      </c>
      <c r="F139" s="476">
        <v>2763</v>
      </c>
      <c r="G139" s="742" t="s">
        <v>375</v>
      </c>
      <c r="H139" s="741"/>
      <c r="I139" s="741"/>
    </row>
    <row r="140" spans="1:9" ht="12.75">
      <c r="A140" s="485" t="s">
        <v>376</v>
      </c>
      <c r="B140" s="476" t="s">
        <v>208</v>
      </c>
      <c r="F140" s="476">
        <v>230</v>
      </c>
      <c r="G140" s="742" t="s">
        <v>375</v>
      </c>
      <c r="H140" s="741"/>
      <c r="I140" s="741"/>
    </row>
    <row r="141" spans="1:7" ht="12.75">
      <c r="A141" s="486">
        <v>45</v>
      </c>
      <c r="B141" s="741" t="s">
        <v>315</v>
      </c>
      <c r="C141" s="741"/>
      <c r="D141" s="741"/>
      <c r="E141" s="741"/>
      <c r="F141" s="476">
        <v>5311</v>
      </c>
      <c r="G141" s="491" t="s">
        <v>316</v>
      </c>
    </row>
    <row r="143" spans="2:5" ht="12.75">
      <c r="B143" s="488" t="s">
        <v>209</v>
      </c>
      <c r="C143" s="488"/>
      <c r="D143" s="488"/>
      <c r="E143" s="488"/>
    </row>
    <row r="144" spans="2:9" ht="12.75">
      <c r="B144" s="488" t="s">
        <v>377</v>
      </c>
      <c r="C144" s="488"/>
      <c r="D144" s="488"/>
      <c r="E144" s="488"/>
      <c r="G144" s="491"/>
      <c r="H144" s="491"/>
      <c r="I144" s="491"/>
    </row>
    <row r="145" spans="1:6" ht="12.75">
      <c r="A145" s="486">
        <v>46</v>
      </c>
      <c r="B145" s="476" t="s">
        <v>205</v>
      </c>
      <c r="F145" s="476">
        <v>1363</v>
      </c>
    </row>
    <row r="146" spans="1:6" ht="12.75">
      <c r="A146" s="486">
        <v>47</v>
      </c>
      <c r="B146" s="476" t="s">
        <v>206</v>
      </c>
      <c r="F146" s="476">
        <v>4414</v>
      </c>
    </row>
    <row r="147" spans="1:9" ht="12.75">
      <c r="A147" s="486">
        <v>48</v>
      </c>
      <c r="B147" s="482" t="s">
        <v>160</v>
      </c>
      <c r="F147" s="476">
        <f>F145+F146</f>
        <v>5777</v>
      </c>
      <c r="G147" s="742" t="s">
        <v>314</v>
      </c>
      <c r="H147" s="741"/>
      <c r="I147" s="741"/>
    </row>
    <row r="148" spans="1:9" ht="12.75">
      <c r="A148" s="485" t="s">
        <v>378</v>
      </c>
      <c r="B148" s="476" t="s">
        <v>210</v>
      </c>
      <c r="F148" s="476">
        <v>3119</v>
      </c>
      <c r="G148" s="742" t="s">
        <v>379</v>
      </c>
      <c r="H148" s="741"/>
      <c r="I148" s="741"/>
    </row>
    <row r="149" spans="1:9" ht="12.75">
      <c r="A149" s="485" t="s">
        <v>380</v>
      </c>
      <c r="B149" s="476" t="s">
        <v>211</v>
      </c>
      <c r="F149" s="476">
        <v>627</v>
      </c>
      <c r="G149" s="742" t="s">
        <v>379</v>
      </c>
      <c r="H149" s="741"/>
      <c r="I149" s="741"/>
    </row>
    <row r="150" spans="1:7" ht="12.75">
      <c r="A150" s="486">
        <v>49</v>
      </c>
      <c r="B150" s="741" t="s">
        <v>317</v>
      </c>
      <c r="C150" s="741"/>
      <c r="D150" s="741"/>
      <c r="F150" s="476">
        <v>5513</v>
      </c>
      <c r="G150" s="491" t="s">
        <v>318</v>
      </c>
    </row>
    <row r="152" spans="2:4" ht="12.75">
      <c r="B152" s="488" t="s">
        <v>381</v>
      </c>
      <c r="C152" s="488"/>
      <c r="D152" s="488"/>
    </row>
    <row r="153" spans="1:6" ht="12.75">
      <c r="A153" s="486">
        <v>50</v>
      </c>
      <c r="B153" s="476" t="s">
        <v>212</v>
      </c>
      <c r="F153" s="476">
        <v>508</v>
      </c>
    </row>
    <row r="154" spans="1:6" ht="12.75">
      <c r="A154" s="486">
        <v>51</v>
      </c>
      <c r="B154" s="476" t="s">
        <v>213</v>
      </c>
      <c r="F154" s="476">
        <v>10081</v>
      </c>
    </row>
    <row r="155" spans="1:6" ht="12.75">
      <c r="A155" s="486">
        <v>52</v>
      </c>
      <c r="B155" s="476" t="s">
        <v>319</v>
      </c>
      <c r="F155" s="476">
        <v>30</v>
      </c>
    </row>
    <row r="156" spans="1:6" ht="12.75">
      <c r="A156" s="486">
        <v>53</v>
      </c>
      <c r="B156" s="476" t="s">
        <v>214</v>
      </c>
      <c r="F156" s="476">
        <v>49</v>
      </c>
    </row>
    <row r="157" spans="2:4" ht="12.75">
      <c r="B157" s="741" t="s">
        <v>320</v>
      </c>
      <c r="C157" s="741"/>
      <c r="D157" s="741"/>
    </row>
    <row r="158" spans="1:6" ht="12.75">
      <c r="A158" s="486">
        <v>54</v>
      </c>
      <c r="B158" s="476" t="s">
        <v>214</v>
      </c>
      <c r="F158" s="476">
        <v>1375</v>
      </c>
    </row>
    <row r="159" ht="12.75">
      <c r="B159" s="476" t="s">
        <v>215</v>
      </c>
    </row>
    <row r="161" ht="12.75">
      <c r="A161" s="482" t="s">
        <v>382</v>
      </c>
    </row>
    <row r="163" spans="1:6" ht="12.75">
      <c r="A163" s="485" t="s">
        <v>194</v>
      </c>
      <c r="C163" s="485" t="s">
        <v>189</v>
      </c>
      <c r="F163" s="485" t="s">
        <v>183</v>
      </c>
    </row>
    <row r="165" spans="1:6" ht="12.75">
      <c r="A165" s="486">
        <v>55</v>
      </c>
      <c r="B165" s="476" t="s">
        <v>61</v>
      </c>
      <c r="F165" s="476">
        <v>110</v>
      </c>
    </row>
    <row r="166" spans="1:6" ht="12.75">
      <c r="A166" s="486">
        <v>56</v>
      </c>
      <c r="B166" s="476" t="s">
        <v>216</v>
      </c>
      <c r="F166" s="476">
        <v>123</v>
      </c>
    </row>
    <row r="167" ht="12.75">
      <c r="B167" s="476" t="s">
        <v>217</v>
      </c>
    </row>
    <row r="168" spans="1:6" ht="12.75">
      <c r="A168" s="486">
        <v>57</v>
      </c>
      <c r="B168" s="476" t="s">
        <v>63</v>
      </c>
      <c r="F168" s="476">
        <v>30533</v>
      </c>
    </row>
    <row r="169" spans="1:6" ht="12.75">
      <c r="A169" s="486">
        <v>58</v>
      </c>
      <c r="B169" s="476" t="s">
        <v>64</v>
      </c>
      <c r="F169" s="476">
        <v>1528</v>
      </c>
    </row>
    <row r="171" ht="12.75">
      <c r="B171" s="493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lalamo@calpoly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496" customWidth="1"/>
  </cols>
  <sheetData>
    <row r="1" spans="1:3" ht="18">
      <c r="A1" s="494" t="s">
        <v>170</v>
      </c>
      <c r="B1" s="495"/>
      <c r="C1" s="495"/>
    </row>
    <row r="2" spans="1:3" ht="18">
      <c r="A2" s="495" t="s">
        <v>171</v>
      </c>
      <c r="B2" s="495"/>
      <c r="C2" s="495"/>
    </row>
    <row r="3" spans="1:3" ht="18">
      <c r="A3" s="497" t="s">
        <v>344</v>
      </c>
      <c r="B3" s="495"/>
      <c r="C3" s="495" t="s">
        <v>345</v>
      </c>
    </row>
    <row r="5" spans="1:5" ht="12.75">
      <c r="A5" s="498" t="s">
        <v>172</v>
      </c>
      <c r="B5" s="499" t="s">
        <v>157</v>
      </c>
      <c r="C5" s="500"/>
      <c r="D5" s="500"/>
      <c r="E5" s="501"/>
    </row>
    <row r="7" spans="1:5" ht="12.75">
      <c r="A7" s="502" t="s">
        <v>173</v>
      </c>
      <c r="C7" s="503" t="s">
        <v>336</v>
      </c>
      <c r="D7" s="500"/>
      <c r="E7" s="501"/>
    </row>
    <row r="9" spans="1:5" ht="12.75">
      <c r="A9" s="502" t="s">
        <v>175</v>
      </c>
      <c r="C9" s="503" t="s">
        <v>446</v>
      </c>
      <c r="D9" s="500"/>
      <c r="E9" s="501"/>
    </row>
    <row r="11" spans="1:3" ht="12.75">
      <c r="A11" s="502" t="s">
        <v>177</v>
      </c>
      <c r="B11" s="503" t="s">
        <v>271</v>
      </c>
      <c r="C11" s="501"/>
    </row>
    <row r="13" spans="1:3" ht="12.75">
      <c r="A13" s="502" t="s">
        <v>178</v>
      </c>
      <c r="B13" s="503" t="s">
        <v>272</v>
      </c>
      <c r="C13" s="501"/>
    </row>
    <row r="15" spans="1:4" ht="15">
      <c r="A15" s="502" t="s">
        <v>179</v>
      </c>
      <c r="C15" s="4" t="s">
        <v>273</v>
      </c>
      <c r="D15" s="501"/>
    </row>
    <row r="18" ht="12.75">
      <c r="A18" s="502" t="s">
        <v>286</v>
      </c>
    </row>
    <row r="19" ht="12.75">
      <c r="A19" s="502" t="s">
        <v>287</v>
      </c>
    </row>
    <row r="20" spans="1:6" ht="12.75">
      <c r="A20" s="743" t="s">
        <v>288</v>
      </c>
      <c r="B20" s="744"/>
      <c r="C20" s="744"/>
      <c r="D20" s="744"/>
      <c r="E20" s="744"/>
      <c r="F20" s="744"/>
    </row>
    <row r="21" spans="1:6" ht="12.75">
      <c r="A21" s="743" t="s">
        <v>346</v>
      </c>
      <c r="B21" s="744"/>
      <c r="C21" s="744"/>
      <c r="D21" s="744"/>
      <c r="E21" s="744"/>
      <c r="F21" s="744"/>
    </row>
    <row r="23" ht="12.75">
      <c r="A23" s="502" t="s">
        <v>347</v>
      </c>
    </row>
    <row r="24" ht="12.75">
      <c r="A24" s="502"/>
    </row>
    <row r="25" spans="1:6" ht="12.75">
      <c r="A25" s="505" t="s">
        <v>181</v>
      </c>
      <c r="C25" s="506" t="s">
        <v>182</v>
      </c>
      <c r="F25" s="506" t="s">
        <v>183</v>
      </c>
    </row>
    <row r="27" spans="1:6" ht="12.75">
      <c r="A27" s="507">
        <v>1</v>
      </c>
      <c r="B27" s="496" t="s">
        <v>184</v>
      </c>
      <c r="F27" s="496">
        <v>0</v>
      </c>
    </row>
    <row r="28" ht="12.75">
      <c r="A28" s="507"/>
    </row>
    <row r="30" ht="12.75">
      <c r="A30" s="498" t="s">
        <v>349</v>
      </c>
    </row>
    <row r="32" spans="1:6" ht="12.75">
      <c r="A32" s="506" t="s">
        <v>181</v>
      </c>
      <c r="C32" s="506" t="s">
        <v>185</v>
      </c>
      <c r="F32" s="506" t="s">
        <v>186</v>
      </c>
    </row>
    <row r="33" spans="1:6" ht="12.75">
      <c r="A33" s="506"/>
      <c r="C33" s="506"/>
      <c r="F33" s="506"/>
    </row>
    <row r="34" spans="1:6" ht="12.75">
      <c r="A34" s="507">
        <v>2</v>
      </c>
      <c r="B34" s="496" t="s">
        <v>187</v>
      </c>
      <c r="F34" s="496">
        <f>F35+F36</f>
        <v>13.95</v>
      </c>
    </row>
    <row r="35" spans="1:6" ht="12.75">
      <c r="A35" s="505" t="s">
        <v>68</v>
      </c>
      <c r="B35" s="496" t="s">
        <v>11</v>
      </c>
      <c r="F35" s="496">
        <v>13.95</v>
      </c>
    </row>
    <row r="36" spans="1:6" ht="12.75">
      <c r="A36" s="505" t="s">
        <v>69</v>
      </c>
      <c r="B36" s="496" t="s">
        <v>12</v>
      </c>
      <c r="F36" s="496">
        <v>0</v>
      </c>
    </row>
    <row r="37" spans="1:6" ht="12.75">
      <c r="A37" s="507">
        <v>3</v>
      </c>
      <c r="B37" s="496" t="s">
        <v>13</v>
      </c>
      <c r="F37" s="496">
        <v>21.75</v>
      </c>
    </row>
    <row r="38" spans="1:8" ht="12.75">
      <c r="A38" s="505" t="s">
        <v>71</v>
      </c>
      <c r="B38" s="496" t="s">
        <v>14</v>
      </c>
      <c r="F38" s="508">
        <v>17.75</v>
      </c>
      <c r="G38" s="509"/>
      <c r="H38" s="510"/>
    </row>
    <row r="39" spans="1:8" ht="12.75">
      <c r="A39" s="507">
        <v>4</v>
      </c>
      <c r="B39" s="744" t="s">
        <v>290</v>
      </c>
      <c r="C39" s="744"/>
      <c r="D39" s="744"/>
      <c r="E39" s="744"/>
      <c r="F39" s="496">
        <v>0</v>
      </c>
      <c r="G39" s="511"/>
      <c r="H39" s="511"/>
    </row>
    <row r="40" spans="1:6" ht="12.75">
      <c r="A40" s="507">
        <v>5</v>
      </c>
      <c r="B40" s="496" t="s">
        <v>15</v>
      </c>
      <c r="F40" s="496">
        <v>10.38</v>
      </c>
    </row>
    <row r="41" spans="1:6" ht="12.75">
      <c r="A41" s="507">
        <v>6</v>
      </c>
      <c r="B41" s="502" t="s">
        <v>188</v>
      </c>
      <c r="F41" s="496">
        <f>F34+F37+F39+F40</f>
        <v>46.080000000000005</v>
      </c>
    </row>
    <row r="44" ht="12.75">
      <c r="A44" s="502" t="s">
        <v>350</v>
      </c>
    </row>
    <row r="46" spans="1:6" ht="12.75">
      <c r="A46" s="506" t="s">
        <v>181</v>
      </c>
      <c r="C46" s="506" t="s">
        <v>189</v>
      </c>
      <c r="F46" s="506" t="s">
        <v>190</v>
      </c>
    </row>
    <row r="47" spans="1:4" ht="12.75">
      <c r="A47" s="506"/>
      <c r="D47" s="506"/>
    </row>
    <row r="48" spans="2:6" ht="12.75">
      <c r="B48" s="512" t="s">
        <v>351</v>
      </c>
      <c r="C48" s="511"/>
      <c r="D48" s="511"/>
      <c r="E48" s="511"/>
      <c r="F48" s="511"/>
    </row>
    <row r="49" spans="1:7" ht="12.75">
      <c r="A49" s="507">
        <v>7</v>
      </c>
      <c r="B49" s="496" t="s">
        <v>16</v>
      </c>
      <c r="F49" s="513">
        <v>914913</v>
      </c>
      <c r="G49" s="506"/>
    </row>
    <row r="50" spans="1:7" ht="12.75">
      <c r="A50" s="505" t="s">
        <v>75</v>
      </c>
      <c r="B50" s="496" t="s">
        <v>17</v>
      </c>
      <c r="F50" s="496">
        <v>914913</v>
      </c>
      <c r="G50" s="506"/>
    </row>
    <row r="51" spans="1:6" ht="12.75">
      <c r="A51" s="507">
        <v>8</v>
      </c>
      <c r="B51" s="496" t="s">
        <v>18</v>
      </c>
      <c r="F51" s="496">
        <v>754233</v>
      </c>
    </row>
    <row r="52" spans="1:6" ht="12.75">
      <c r="A52" s="507">
        <v>9</v>
      </c>
      <c r="B52" s="496" t="s">
        <v>19</v>
      </c>
      <c r="F52" s="496">
        <v>180200</v>
      </c>
    </row>
    <row r="54" spans="2:3" ht="12.75">
      <c r="B54" s="512" t="s">
        <v>352</v>
      </c>
      <c r="C54" s="511"/>
    </row>
    <row r="55" spans="1:7" ht="12.75">
      <c r="A55" s="507">
        <v>10</v>
      </c>
      <c r="B55" s="496" t="s">
        <v>291</v>
      </c>
      <c r="F55" s="514">
        <v>220189</v>
      </c>
      <c r="G55" s="504"/>
    </row>
    <row r="56" spans="1:6" ht="12.75">
      <c r="A56" s="505" t="s">
        <v>81</v>
      </c>
      <c r="B56" s="496" t="s">
        <v>293</v>
      </c>
      <c r="F56" s="496">
        <v>220189</v>
      </c>
    </row>
    <row r="57" spans="1:6" ht="12.75">
      <c r="A57" s="505" t="s">
        <v>295</v>
      </c>
      <c r="B57" s="744" t="s">
        <v>296</v>
      </c>
      <c r="C57" s="744"/>
      <c r="D57" s="744"/>
      <c r="E57" s="744"/>
      <c r="F57" s="496">
        <v>0</v>
      </c>
    </row>
    <row r="58" spans="1:6" ht="12.75">
      <c r="A58" s="507">
        <v>11</v>
      </c>
      <c r="B58" s="496" t="s">
        <v>297</v>
      </c>
      <c r="F58" s="496">
        <f>F59+F60</f>
        <v>246127</v>
      </c>
    </row>
    <row r="59" spans="1:6" ht="12.75">
      <c r="A59" s="506" t="s">
        <v>83</v>
      </c>
      <c r="B59" s="496" t="s">
        <v>298</v>
      </c>
      <c r="F59" s="496">
        <v>155944</v>
      </c>
    </row>
    <row r="60" spans="1:6" ht="12.75">
      <c r="A60" s="506" t="s">
        <v>84</v>
      </c>
      <c r="B60" s="496" t="s">
        <v>22</v>
      </c>
      <c r="F60" s="496">
        <v>90183</v>
      </c>
    </row>
    <row r="61" spans="1:6" ht="12.75">
      <c r="A61" s="507">
        <v>12</v>
      </c>
      <c r="B61" s="496" t="s">
        <v>299</v>
      </c>
      <c r="F61" s="496">
        <v>28635</v>
      </c>
    </row>
    <row r="62" spans="1:6" ht="12.75">
      <c r="A62" s="507">
        <v>13</v>
      </c>
      <c r="B62" s="496" t="s">
        <v>300</v>
      </c>
      <c r="F62" s="496">
        <v>19766</v>
      </c>
    </row>
    <row r="63" spans="1:6" ht="12.75">
      <c r="A63" s="507">
        <v>14</v>
      </c>
      <c r="B63" s="510" t="s">
        <v>301</v>
      </c>
      <c r="C63" s="510"/>
      <c r="D63" s="510"/>
      <c r="E63" s="510"/>
      <c r="F63" s="515">
        <v>177990</v>
      </c>
    </row>
    <row r="64" spans="1:8" ht="12.75">
      <c r="A64" s="505" t="s">
        <v>88</v>
      </c>
      <c r="B64" s="496" t="s">
        <v>302</v>
      </c>
      <c r="F64" s="514">
        <v>169852</v>
      </c>
      <c r="G64" s="504"/>
      <c r="H64" s="510"/>
    </row>
    <row r="65" spans="1:7" ht="12.75">
      <c r="A65" s="507">
        <v>15</v>
      </c>
      <c r="B65" s="496" t="s">
        <v>191</v>
      </c>
      <c r="F65" s="514">
        <v>7613</v>
      </c>
      <c r="G65" s="506"/>
    </row>
    <row r="66" spans="1:6" ht="12.75">
      <c r="A66" s="507">
        <v>16</v>
      </c>
      <c r="B66" s="496" t="s">
        <v>23</v>
      </c>
      <c r="F66" s="514">
        <v>0</v>
      </c>
    </row>
    <row r="68" spans="1:6" ht="12.75">
      <c r="A68" s="507">
        <v>17</v>
      </c>
      <c r="B68" s="496" t="s">
        <v>24</v>
      </c>
      <c r="F68" s="496">
        <v>23727</v>
      </c>
    </row>
    <row r="69" spans="1:6" ht="40.5" customHeight="1">
      <c r="A69" s="507">
        <v>18</v>
      </c>
      <c r="B69" s="496" t="s">
        <v>25</v>
      </c>
      <c r="F69" s="496">
        <v>36798</v>
      </c>
    </row>
    <row r="70" spans="1:6" ht="12.75">
      <c r="A70" s="507">
        <v>19</v>
      </c>
      <c r="B70" s="496" t="s">
        <v>26</v>
      </c>
      <c r="F70" s="496">
        <v>182896</v>
      </c>
    </row>
    <row r="71" spans="1:6" ht="12.75">
      <c r="A71" s="507">
        <v>20</v>
      </c>
      <c r="B71" s="496" t="s">
        <v>192</v>
      </c>
      <c r="F71" s="496">
        <v>78034</v>
      </c>
    </row>
    <row r="72" spans="1:6" ht="12.75">
      <c r="A72" s="507">
        <v>21</v>
      </c>
      <c r="B72" s="496" t="s">
        <v>28</v>
      </c>
      <c r="F72" s="496">
        <v>73071</v>
      </c>
    </row>
    <row r="73" spans="1:6" ht="12.75">
      <c r="A73" s="507">
        <v>22</v>
      </c>
      <c r="B73" s="502" t="s">
        <v>193</v>
      </c>
      <c r="F73" s="496">
        <f>SUM(F49,F51,F52,F55,F58,F61:F63,F65,F66,F68:F72)</f>
        <v>2944192</v>
      </c>
    </row>
    <row r="74" spans="1:6" ht="12.75">
      <c r="A74" s="505" t="s">
        <v>99</v>
      </c>
      <c r="B74" s="496" t="s">
        <v>29</v>
      </c>
      <c r="F74" s="496">
        <v>459903</v>
      </c>
    </row>
    <row r="75" spans="1:6" ht="12.75">
      <c r="A75" s="507">
        <v>23</v>
      </c>
      <c r="B75" s="502" t="s">
        <v>321</v>
      </c>
      <c r="F75" s="496">
        <f>F73+F74</f>
        <v>3404095</v>
      </c>
    </row>
    <row r="76" ht="12.75">
      <c r="A76" s="506"/>
    </row>
    <row r="77" ht="12.75">
      <c r="A77" s="506"/>
    </row>
    <row r="78" ht="12.75">
      <c r="A78" s="498" t="s">
        <v>357</v>
      </c>
    </row>
    <row r="80" spans="1:6" ht="12.75">
      <c r="A80" s="506" t="s">
        <v>194</v>
      </c>
      <c r="C80" s="509" t="s">
        <v>189</v>
      </c>
      <c r="E80" s="506" t="s">
        <v>6</v>
      </c>
      <c r="F80" s="506" t="s">
        <v>195</v>
      </c>
    </row>
    <row r="82" spans="2:5" ht="12.75">
      <c r="B82" s="512" t="s">
        <v>196</v>
      </c>
      <c r="C82" s="512"/>
      <c r="D82" s="512"/>
      <c r="E82" s="511"/>
    </row>
    <row r="83" spans="2:5" ht="12.75">
      <c r="B83" s="512" t="s">
        <v>197</v>
      </c>
      <c r="C83" s="512"/>
      <c r="D83" s="512"/>
      <c r="E83" s="511"/>
    </row>
    <row r="84" spans="2:5" ht="12.75">
      <c r="B84" s="512" t="s">
        <v>198</v>
      </c>
      <c r="C84" s="512"/>
      <c r="D84" s="512"/>
      <c r="E84" s="511"/>
    </row>
    <row r="85" spans="2:5" ht="12.75">
      <c r="B85" s="512" t="s">
        <v>358</v>
      </c>
      <c r="C85" s="512"/>
      <c r="D85" s="512"/>
      <c r="E85" s="511"/>
    </row>
    <row r="86" spans="1:6" ht="12.75">
      <c r="A86" s="507">
        <v>24</v>
      </c>
      <c r="B86" s="496" t="s">
        <v>304</v>
      </c>
      <c r="E86" s="496">
        <f>SUM(E87,E90,E91,E92)</f>
        <v>10336</v>
      </c>
      <c r="F86" s="496">
        <f>SUM(F87,F90,F91,F92)</f>
        <v>222213</v>
      </c>
    </row>
    <row r="87" spans="1:7" ht="12.75">
      <c r="A87" s="506" t="s">
        <v>102</v>
      </c>
      <c r="B87" s="496" t="s">
        <v>305</v>
      </c>
      <c r="E87" s="496">
        <f>E88+E89</f>
        <v>6773</v>
      </c>
      <c r="F87" s="496">
        <v>164514</v>
      </c>
      <c r="G87" s="510"/>
    </row>
    <row r="88" spans="1:9" ht="12.75">
      <c r="A88" s="506" t="s">
        <v>104</v>
      </c>
      <c r="B88" s="510" t="s">
        <v>31</v>
      </c>
      <c r="E88" s="496">
        <v>5102</v>
      </c>
      <c r="F88" s="506" t="s">
        <v>199</v>
      </c>
      <c r="G88" s="745" t="s">
        <v>306</v>
      </c>
      <c r="H88" s="745"/>
      <c r="I88" s="745"/>
    </row>
    <row r="89" spans="1:9" ht="12.75">
      <c r="A89" s="506" t="s">
        <v>105</v>
      </c>
      <c r="B89" s="496" t="s">
        <v>32</v>
      </c>
      <c r="E89" s="496">
        <v>1671</v>
      </c>
      <c r="F89" s="506" t="s">
        <v>199</v>
      </c>
      <c r="G89" s="745" t="s">
        <v>306</v>
      </c>
      <c r="H89" s="745"/>
      <c r="I89" s="745"/>
    </row>
    <row r="90" spans="1:6" ht="12.75">
      <c r="A90" s="506" t="s">
        <v>106</v>
      </c>
      <c r="B90" s="496" t="s">
        <v>33</v>
      </c>
      <c r="E90" s="496">
        <v>1270</v>
      </c>
      <c r="F90" s="496">
        <v>18872</v>
      </c>
    </row>
    <row r="91" spans="1:6" ht="12.75">
      <c r="A91" s="506" t="s">
        <v>107</v>
      </c>
      <c r="B91" s="496" t="s">
        <v>307</v>
      </c>
      <c r="E91" s="496">
        <v>2293</v>
      </c>
      <c r="F91" s="496">
        <v>36971</v>
      </c>
    </row>
    <row r="92" spans="1:6" ht="12.75">
      <c r="A92" s="506" t="s">
        <v>108</v>
      </c>
      <c r="B92" s="496" t="s">
        <v>308</v>
      </c>
      <c r="E92" s="496">
        <v>0</v>
      </c>
      <c r="F92" s="496">
        <v>1856</v>
      </c>
    </row>
    <row r="93" spans="1:6" ht="12.75">
      <c r="A93" s="506" t="s">
        <v>109</v>
      </c>
      <c r="B93" s="496" t="s">
        <v>309</v>
      </c>
      <c r="E93" s="496">
        <v>1133</v>
      </c>
      <c r="F93" s="506" t="s">
        <v>199</v>
      </c>
    </row>
    <row r="94" spans="1:6" ht="12.75">
      <c r="A94" s="507">
        <v>25</v>
      </c>
      <c r="B94" s="744" t="s">
        <v>310</v>
      </c>
      <c r="C94" s="744"/>
      <c r="D94" s="744"/>
      <c r="E94" s="496">
        <v>11594</v>
      </c>
      <c r="F94" s="496">
        <v>191033</v>
      </c>
    </row>
    <row r="95" spans="1:7" ht="12.75">
      <c r="A95" s="506" t="s">
        <v>103</v>
      </c>
      <c r="B95" s="744" t="s">
        <v>311</v>
      </c>
      <c r="C95" s="744"/>
      <c r="D95" s="744"/>
      <c r="E95" s="496">
        <v>6228</v>
      </c>
      <c r="F95" s="496">
        <v>20554</v>
      </c>
      <c r="G95" s="510" t="s">
        <v>359</v>
      </c>
    </row>
    <row r="96" spans="1:6" ht="12.75">
      <c r="A96" s="507">
        <v>26</v>
      </c>
      <c r="B96" s="496" t="s">
        <v>360</v>
      </c>
      <c r="E96" s="496">
        <v>0</v>
      </c>
      <c r="F96" s="496">
        <v>0</v>
      </c>
    </row>
    <row r="97" ht="12.75">
      <c r="B97" s="496" t="s">
        <v>361</v>
      </c>
    </row>
    <row r="99" spans="2:4" ht="12.75">
      <c r="B99" s="512" t="s">
        <v>200</v>
      </c>
      <c r="C99" s="512"/>
      <c r="D99" s="512"/>
    </row>
    <row r="100" spans="2:4" ht="12.75">
      <c r="B100" s="512" t="s">
        <v>362</v>
      </c>
      <c r="C100" s="512"/>
      <c r="D100" s="512"/>
    </row>
    <row r="101" spans="1:7" ht="12.75">
      <c r="A101" s="507">
        <v>27</v>
      </c>
      <c r="B101" s="510" t="s">
        <v>428</v>
      </c>
      <c r="E101" s="496">
        <v>0</v>
      </c>
      <c r="F101" s="496">
        <v>2350</v>
      </c>
      <c r="G101" s="510" t="s">
        <v>363</v>
      </c>
    </row>
    <row r="102" spans="1:6" ht="12.75">
      <c r="A102" s="505" t="s">
        <v>364</v>
      </c>
      <c r="B102" s="502" t="s">
        <v>323</v>
      </c>
      <c r="E102" s="496">
        <v>0</v>
      </c>
      <c r="F102" s="496">
        <v>776</v>
      </c>
    </row>
    <row r="103" spans="1:6" ht="12.75">
      <c r="A103" s="506" t="s">
        <v>365</v>
      </c>
      <c r="B103" s="502" t="s">
        <v>324</v>
      </c>
      <c r="E103" s="496">
        <v>0</v>
      </c>
      <c r="F103" s="496">
        <v>300</v>
      </c>
    </row>
    <row r="104" spans="1:7" ht="12.75">
      <c r="A104" s="507">
        <v>28</v>
      </c>
      <c r="B104" s="496" t="s">
        <v>366</v>
      </c>
      <c r="E104" s="496">
        <v>0</v>
      </c>
      <c r="F104" s="496">
        <v>2350</v>
      </c>
      <c r="G104" s="510" t="s">
        <v>312</v>
      </c>
    </row>
    <row r="105" spans="1:7" ht="12.75">
      <c r="A105" s="507">
        <v>29</v>
      </c>
      <c r="B105" s="496" t="s">
        <v>313</v>
      </c>
      <c r="E105" s="516">
        <v>0</v>
      </c>
      <c r="F105" s="496">
        <v>10902</v>
      </c>
      <c r="G105" s="510" t="s">
        <v>359</v>
      </c>
    </row>
    <row r="106" spans="1:5" ht="12.75">
      <c r="A106" s="507"/>
      <c r="E106" s="506"/>
    </row>
    <row r="107" spans="1:6" ht="12.75">
      <c r="A107" s="507">
        <v>30</v>
      </c>
      <c r="B107" s="744" t="s">
        <v>367</v>
      </c>
      <c r="C107" s="744"/>
      <c r="E107" s="496">
        <v>22968</v>
      </c>
      <c r="F107" s="496">
        <v>917561</v>
      </c>
    </row>
    <row r="108" ht="12.75">
      <c r="A108" s="507"/>
    </row>
    <row r="109" spans="1:6" ht="12.75">
      <c r="A109" s="507">
        <v>31</v>
      </c>
      <c r="B109" s="496" t="s">
        <v>35</v>
      </c>
      <c r="E109" s="496">
        <v>67</v>
      </c>
      <c r="F109" s="496">
        <v>398</v>
      </c>
    </row>
    <row r="111" spans="1:6" ht="12.75">
      <c r="A111" s="507">
        <v>32</v>
      </c>
      <c r="B111" s="496" t="s">
        <v>201</v>
      </c>
      <c r="E111" s="496">
        <v>61</v>
      </c>
      <c r="F111" s="496">
        <v>573</v>
      </c>
    </row>
    <row r="112" ht="12.75">
      <c r="A112" s="507"/>
    </row>
    <row r="113" spans="1:6" ht="12.75">
      <c r="A113" s="507">
        <v>33</v>
      </c>
      <c r="B113" s="496" t="s">
        <v>202</v>
      </c>
      <c r="E113" s="496">
        <v>193</v>
      </c>
      <c r="F113" s="496">
        <v>19077</v>
      </c>
    </row>
    <row r="114" ht="12.75">
      <c r="A114" s="507"/>
    </row>
    <row r="115" spans="1:6" ht="12.75">
      <c r="A115" s="507">
        <v>34</v>
      </c>
      <c r="B115" s="496" t="s">
        <v>368</v>
      </c>
      <c r="E115" s="496">
        <v>99</v>
      </c>
      <c r="F115" s="496">
        <v>2630</v>
      </c>
    </row>
    <row r="117" spans="1:6" ht="12.75">
      <c r="A117" s="507">
        <v>35</v>
      </c>
      <c r="B117" s="744" t="s">
        <v>369</v>
      </c>
      <c r="C117" s="744"/>
      <c r="D117" s="744"/>
      <c r="E117" s="496">
        <v>303</v>
      </c>
      <c r="F117" s="496">
        <v>5348</v>
      </c>
    </row>
    <row r="118" ht="12.75">
      <c r="A118" s="507"/>
    </row>
    <row r="119" spans="1:6" ht="12.75">
      <c r="A119" s="507">
        <v>36</v>
      </c>
      <c r="B119" s="496" t="s">
        <v>370</v>
      </c>
      <c r="E119" s="496">
        <v>120</v>
      </c>
      <c r="F119" s="496">
        <v>971</v>
      </c>
    </row>
    <row r="121" spans="1:6" ht="12.75">
      <c r="A121" s="507">
        <v>37</v>
      </c>
      <c r="B121" s="496" t="s">
        <v>41</v>
      </c>
      <c r="E121" s="496">
        <v>0</v>
      </c>
      <c r="F121" s="496">
        <v>0</v>
      </c>
    </row>
    <row r="124" ht="12.75">
      <c r="A124" s="502" t="s">
        <v>371</v>
      </c>
    </row>
    <row r="125" ht="12.75">
      <c r="A125" s="502"/>
    </row>
    <row r="126" spans="1:6" ht="12.75">
      <c r="A126" s="502"/>
      <c r="F126" s="506" t="s">
        <v>183</v>
      </c>
    </row>
    <row r="128" ht="12.75">
      <c r="B128" s="512" t="s">
        <v>372</v>
      </c>
    </row>
    <row r="129" spans="1:6" ht="12.75">
      <c r="A129" s="507">
        <v>38</v>
      </c>
      <c r="B129" s="496" t="s">
        <v>45</v>
      </c>
      <c r="F129" s="496">
        <v>75336</v>
      </c>
    </row>
    <row r="130" spans="1:6" ht="12.75">
      <c r="A130" s="507">
        <v>39</v>
      </c>
      <c r="B130" s="496" t="s">
        <v>46</v>
      </c>
      <c r="F130" s="496">
        <v>16038</v>
      </c>
    </row>
    <row r="131" spans="1:6" ht="12.75">
      <c r="A131" s="507">
        <v>40</v>
      </c>
      <c r="B131" s="496" t="s">
        <v>47</v>
      </c>
      <c r="F131" s="496">
        <v>408</v>
      </c>
    </row>
    <row r="132" spans="1:6" ht="12.75">
      <c r="A132" s="507">
        <v>41</v>
      </c>
      <c r="B132" s="496" t="s">
        <v>203</v>
      </c>
      <c r="F132" s="496">
        <v>60755</v>
      </c>
    </row>
    <row r="134" spans="2:5" ht="12.75">
      <c r="B134" s="512" t="s">
        <v>204</v>
      </c>
      <c r="C134" s="512"/>
      <c r="D134" s="512"/>
      <c r="E134" s="512"/>
    </row>
    <row r="135" spans="2:9" ht="12.75">
      <c r="B135" s="512" t="s">
        <v>373</v>
      </c>
      <c r="C135" s="512"/>
      <c r="D135" s="512"/>
      <c r="E135" s="512"/>
      <c r="G135" s="510"/>
      <c r="H135" s="510"/>
      <c r="I135" s="510"/>
    </row>
    <row r="136" spans="1:6" ht="12.75">
      <c r="A136" s="507">
        <v>42</v>
      </c>
      <c r="B136" s="496" t="s">
        <v>205</v>
      </c>
      <c r="F136" s="496">
        <v>1640</v>
      </c>
    </row>
    <row r="137" spans="1:6" ht="12.75">
      <c r="A137" s="507">
        <v>43</v>
      </c>
      <c r="B137" s="496" t="s">
        <v>206</v>
      </c>
      <c r="F137" s="496">
        <v>2589</v>
      </c>
    </row>
    <row r="138" spans="1:9" ht="12.75">
      <c r="A138" s="507">
        <v>44</v>
      </c>
      <c r="B138" s="502" t="s">
        <v>160</v>
      </c>
      <c r="F138" s="496">
        <f>F136+F137</f>
        <v>4229</v>
      </c>
      <c r="G138" s="745" t="s">
        <v>314</v>
      </c>
      <c r="H138" s="744"/>
      <c r="I138" s="744"/>
    </row>
    <row r="139" spans="1:9" ht="12.75">
      <c r="A139" s="506" t="s">
        <v>374</v>
      </c>
      <c r="B139" s="496" t="s">
        <v>207</v>
      </c>
      <c r="F139" s="496">
        <v>1869</v>
      </c>
      <c r="G139" s="745" t="s">
        <v>375</v>
      </c>
      <c r="H139" s="744"/>
      <c r="I139" s="744"/>
    </row>
    <row r="140" spans="1:9" ht="12.75">
      <c r="A140" s="506" t="s">
        <v>376</v>
      </c>
      <c r="B140" s="496" t="s">
        <v>208</v>
      </c>
      <c r="F140" s="496">
        <v>136</v>
      </c>
      <c r="G140" s="745" t="s">
        <v>375</v>
      </c>
      <c r="H140" s="744"/>
      <c r="I140" s="744"/>
    </row>
    <row r="141" spans="1:7" ht="12.75">
      <c r="A141" s="507">
        <v>45</v>
      </c>
      <c r="B141" s="504" t="s">
        <v>315</v>
      </c>
      <c r="C141" s="504"/>
      <c r="D141" s="504"/>
      <c r="E141" s="504"/>
      <c r="F141" s="496">
        <v>6130</v>
      </c>
      <c r="G141" s="510" t="s">
        <v>316</v>
      </c>
    </row>
    <row r="143" spans="2:5" ht="12.75">
      <c r="B143" s="512" t="s">
        <v>209</v>
      </c>
      <c r="C143" s="512"/>
      <c r="D143" s="512"/>
      <c r="E143" s="512"/>
    </row>
    <row r="144" spans="2:9" ht="12.75">
      <c r="B144" s="512" t="s">
        <v>377</v>
      </c>
      <c r="C144" s="512"/>
      <c r="D144" s="512"/>
      <c r="E144" s="512"/>
      <c r="G144" s="510"/>
      <c r="H144" s="510"/>
      <c r="I144" s="510"/>
    </row>
    <row r="145" spans="1:6" ht="12.75">
      <c r="A145" s="507">
        <v>46</v>
      </c>
      <c r="B145" s="496" t="s">
        <v>205</v>
      </c>
      <c r="F145" s="496">
        <v>880</v>
      </c>
    </row>
    <row r="146" spans="1:6" ht="12.75">
      <c r="A146" s="507">
        <v>47</v>
      </c>
      <c r="B146" s="496" t="s">
        <v>206</v>
      </c>
      <c r="F146" s="496">
        <v>5443</v>
      </c>
    </row>
    <row r="147" spans="1:9" ht="12.75">
      <c r="A147" s="507">
        <v>48</v>
      </c>
      <c r="B147" s="502" t="s">
        <v>160</v>
      </c>
      <c r="F147" s="496">
        <f>F145+F146</f>
        <v>6323</v>
      </c>
      <c r="G147" s="745" t="s">
        <v>314</v>
      </c>
      <c r="H147" s="744"/>
      <c r="I147" s="744"/>
    </row>
    <row r="148" spans="1:9" ht="12.75">
      <c r="A148" s="506" t="s">
        <v>378</v>
      </c>
      <c r="B148" s="496" t="s">
        <v>210</v>
      </c>
      <c r="F148" s="496">
        <v>4218</v>
      </c>
      <c r="G148" s="745" t="s">
        <v>379</v>
      </c>
      <c r="H148" s="744"/>
      <c r="I148" s="744"/>
    </row>
    <row r="149" spans="1:9" ht="12.75">
      <c r="A149" s="506" t="s">
        <v>380</v>
      </c>
      <c r="B149" s="496" t="s">
        <v>211</v>
      </c>
      <c r="F149" s="496">
        <v>329</v>
      </c>
      <c r="G149" s="745" t="s">
        <v>379</v>
      </c>
      <c r="H149" s="744"/>
      <c r="I149" s="744"/>
    </row>
    <row r="150" spans="1:7" ht="12.75">
      <c r="A150" s="507">
        <v>49</v>
      </c>
      <c r="B150" s="744" t="s">
        <v>317</v>
      </c>
      <c r="C150" s="744"/>
      <c r="D150" s="744"/>
      <c r="F150" s="496">
        <v>7207</v>
      </c>
      <c r="G150" s="510" t="s">
        <v>318</v>
      </c>
    </row>
    <row r="152" spans="2:4" ht="12.75">
      <c r="B152" s="512" t="s">
        <v>381</v>
      </c>
      <c r="C152" s="512"/>
      <c r="D152" s="512"/>
    </row>
    <row r="153" spans="1:6" ht="12.75">
      <c r="A153" s="507">
        <v>50</v>
      </c>
      <c r="B153" s="496" t="s">
        <v>212</v>
      </c>
      <c r="F153" s="496">
        <v>271</v>
      </c>
    </row>
    <row r="154" spans="1:6" ht="12.75">
      <c r="A154" s="507">
        <v>51</v>
      </c>
      <c r="B154" s="496" t="s">
        <v>213</v>
      </c>
      <c r="F154" s="496">
        <v>4880</v>
      </c>
    </row>
    <row r="155" spans="1:6" ht="12.75">
      <c r="A155" s="507">
        <v>52</v>
      </c>
      <c r="B155" s="496" t="s">
        <v>319</v>
      </c>
      <c r="F155" s="496">
        <v>496</v>
      </c>
    </row>
    <row r="156" spans="1:6" ht="12.75">
      <c r="A156" s="507">
        <v>53</v>
      </c>
      <c r="B156" s="496" t="s">
        <v>214</v>
      </c>
      <c r="F156" s="496">
        <v>916</v>
      </c>
    </row>
    <row r="157" spans="2:4" ht="12.75">
      <c r="B157" s="744" t="s">
        <v>320</v>
      </c>
      <c r="C157" s="744"/>
      <c r="D157" s="744"/>
    </row>
    <row r="158" spans="1:6" ht="12.75">
      <c r="A158" s="507">
        <v>54</v>
      </c>
      <c r="B158" s="496" t="s">
        <v>214</v>
      </c>
      <c r="F158" s="496">
        <v>4880</v>
      </c>
    </row>
    <row r="159" ht="12.75">
      <c r="B159" s="496" t="s">
        <v>215</v>
      </c>
    </row>
    <row r="161" ht="12.75">
      <c r="A161" s="502" t="s">
        <v>382</v>
      </c>
    </row>
    <row r="163" spans="1:6" ht="12.75">
      <c r="A163" s="506" t="s">
        <v>194</v>
      </c>
      <c r="C163" s="506" t="s">
        <v>189</v>
      </c>
      <c r="F163" s="506" t="s">
        <v>183</v>
      </c>
    </row>
    <row r="165" spans="1:6" ht="12.75">
      <c r="A165" s="507">
        <v>55</v>
      </c>
      <c r="B165" s="496" t="s">
        <v>61</v>
      </c>
      <c r="F165" s="496">
        <v>69</v>
      </c>
    </row>
    <row r="166" spans="1:6" ht="12.75">
      <c r="A166" s="507">
        <v>56</v>
      </c>
      <c r="B166" s="515" t="s">
        <v>216</v>
      </c>
      <c r="C166" s="515"/>
      <c r="D166" s="515"/>
      <c r="F166" s="496">
        <v>55</v>
      </c>
    </row>
    <row r="167" ht="12.75">
      <c r="B167" s="496" t="s">
        <v>217</v>
      </c>
    </row>
    <row r="168" spans="1:6" ht="12.75">
      <c r="A168" s="507">
        <v>57</v>
      </c>
      <c r="B168" s="496" t="s">
        <v>63</v>
      </c>
      <c r="F168" s="496">
        <v>8265</v>
      </c>
    </row>
    <row r="169" spans="1:6" ht="12.75">
      <c r="A169" s="507">
        <v>58</v>
      </c>
      <c r="B169" s="496" t="s">
        <v>64</v>
      </c>
      <c r="F169" s="496">
        <v>701</v>
      </c>
    </row>
    <row r="171" ht="12.75">
      <c r="B171" s="517"/>
    </row>
  </sheetData>
  <mergeCells count="18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boyce@csusm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3">
      <selection activeCell="I86" sqref="I86"/>
    </sheetView>
  </sheetViews>
  <sheetFormatPr defaultColWidth="9.140625" defaultRowHeight="12.75"/>
  <cols>
    <col min="1" max="16384" width="11.421875" style="520" customWidth="1"/>
  </cols>
  <sheetData>
    <row r="1" spans="1:3" ht="18">
      <c r="A1" s="518" t="s">
        <v>170</v>
      </c>
      <c r="B1" s="519"/>
      <c r="C1" s="519"/>
    </row>
    <row r="2" spans="1:3" ht="18">
      <c r="A2" s="519" t="s">
        <v>171</v>
      </c>
      <c r="B2" s="519"/>
      <c r="C2" s="519"/>
    </row>
    <row r="3" spans="1:3" ht="18">
      <c r="A3" s="521" t="s">
        <v>344</v>
      </c>
      <c r="B3" s="519"/>
      <c r="C3" s="519" t="s">
        <v>345</v>
      </c>
    </row>
    <row r="5" spans="1:5" ht="12.75">
      <c r="A5" s="522" t="s">
        <v>172</v>
      </c>
      <c r="B5" s="523" t="s">
        <v>277</v>
      </c>
      <c r="C5" s="524"/>
      <c r="D5" s="524"/>
      <c r="E5" s="525"/>
    </row>
    <row r="7" spans="1:5" ht="12.75">
      <c r="A7" s="526" t="s">
        <v>173</v>
      </c>
      <c r="C7" s="527" t="s">
        <v>447</v>
      </c>
      <c r="D7" s="524"/>
      <c r="E7" s="525"/>
    </row>
    <row r="9" spans="1:5" ht="12.75">
      <c r="A9" s="526" t="s">
        <v>175</v>
      </c>
      <c r="C9" s="527" t="s">
        <v>278</v>
      </c>
      <c r="D9" s="524"/>
      <c r="E9" s="525"/>
    </row>
    <row r="11" spans="1:3" ht="12.75">
      <c r="A11" s="526" t="s">
        <v>177</v>
      </c>
      <c r="B11" s="527" t="s">
        <v>337</v>
      </c>
      <c r="C11" s="525"/>
    </row>
    <row r="13" spans="1:3" ht="12.75">
      <c r="A13" s="526" t="s">
        <v>178</v>
      </c>
      <c r="B13" s="527" t="s">
        <v>279</v>
      </c>
      <c r="C13" s="525"/>
    </row>
    <row r="15" spans="1:4" ht="15">
      <c r="A15" s="526" t="s">
        <v>179</v>
      </c>
      <c r="C15" s="4" t="s">
        <v>280</v>
      </c>
      <c r="D15" s="525"/>
    </row>
    <row r="18" ht="12.75">
      <c r="A18" s="526" t="s">
        <v>286</v>
      </c>
    </row>
    <row r="19" ht="12.75">
      <c r="A19" s="526" t="s">
        <v>287</v>
      </c>
    </row>
    <row r="20" spans="1:6" ht="12.75">
      <c r="A20" s="748" t="s">
        <v>288</v>
      </c>
      <c r="B20" s="747"/>
      <c r="C20" s="747"/>
      <c r="D20" s="747"/>
      <c r="E20" s="747"/>
      <c r="F20" s="747"/>
    </row>
    <row r="21" spans="1:6" ht="12.75">
      <c r="A21" s="748" t="s">
        <v>346</v>
      </c>
      <c r="B21" s="747"/>
      <c r="C21" s="747"/>
      <c r="D21" s="747"/>
      <c r="E21" s="747"/>
      <c r="F21" s="747"/>
    </row>
    <row r="23" ht="12.75">
      <c r="A23" s="526" t="s">
        <v>347</v>
      </c>
    </row>
    <row r="24" ht="12.75">
      <c r="A24" s="526"/>
    </row>
    <row r="25" spans="1:6" ht="12.75">
      <c r="A25" s="529" t="s">
        <v>181</v>
      </c>
      <c r="C25" s="530" t="s">
        <v>182</v>
      </c>
      <c r="F25" s="530" t="s">
        <v>183</v>
      </c>
    </row>
    <row r="27" spans="1:6" ht="12.75">
      <c r="A27" s="531">
        <v>1</v>
      </c>
      <c r="B27" s="520" t="s">
        <v>184</v>
      </c>
      <c r="F27" s="520">
        <v>1</v>
      </c>
    </row>
    <row r="28" ht="12.75">
      <c r="A28" s="531"/>
    </row>
    <row r="30" ht="12.75">
      <c r="A30" s="522" t="s">
        <v>349</v>
      </c>
    </row>
    <row r="32" spans="1:6" ht="12.75">
      <c r="A32" s="530" t="s">
        <v>181</v>
      </c>
      <c r="C32" s="530" t="s">
        <v>185</v>
      </c>
      <c r="F32" s="530" t="s">
        <v>186</v>
      </c>
    </row>
    <row r="33" spans="1:6" ht="12.75">
      <c r="A33" s="530"/>
      <c r="C33" s="530"/>
      <c r="F33" s="530"/>
    </row>
    <row r="34" spans="1:6" ht="12.75">
      <c r="A34" s="531">
        <v>2</v>
      </c>
      <c r="B34" s="520" t="s">
        <v>187</v>
      </c>
      <c r="F34" s="520">
        <v>11.7</v>
      </c>
    </row>
    <row r="35" spans="1:6" ht="12.75">
      <c r="A35" s="529" t="s">
        <v>68</v>
      </c>
      <c r="B35" s="520" t="s">
        <v>11</v>
      </c>
      <c r="F35" s="520">
        <v>10.7</v>
      </c>
    </row>
    <row r="36" spans="1:6" ht="12.75">
      <c r="A36" s="529" t="s">
        <v>69</v>
      </c>
      <c r="B36" s="520" t="s">
        <v>12</v>
      </c>
      <c r="F36" s="520">
        <v>1</v>
      </c>
    </row>
    <row r="37" spans="1:6" ht="12.75">
      <c r="A37" s="531">
        <v>3</v>
      </c>
      <c r="B37" s="520" t="s">
        <v>13</v>
      </c>
      <c r="F37" s="520">
        <v>28.4</v>
      </c>
    </row>
    <row r="38" spans="1:8" ht="12.75">
      <c r="A38" s="529" t="s">
        <v>71</v>
      </c>
      <c r="B38" s="520" t="s">
        <v>14</v>
      </c>
      <c r="F38" s="532">
        <v>15.4</v>
      </c>
      <c r="G38" s="528"/>
      <c r="H38" s="533"/>
    </row>
    <row r="39" spans="1:8" ht="12.75">
      <c r="A39" s="531">
        <v>4</v>
      </c>
      <c r="B39" s="747" t="s">
        <v>290</v>
      </c>
      <c r="C39" s="747"/>
      <c r="D39" s="747"/>
      <c r="E39" s="747"/>
      <c r="F39" s="520">
        <v>0</v>
      </c>
      <c r="G39" s="534"/>
      <c r="H39" s="534"/>
    </row>
    <row r="40" spans="1:6" ht="12.75">
      <c r="A40" s="531">
        <v>5</v>
      </c>
      <c r="B40" s="520" t="s">
        <v>15</v>
      </c>
      <c r="F40" s="520">
        <v>12.17</v>
      </c>
    </row>
    <row r="41" spans="1:6" ht="12.75">
      <c r="A41" s="531">
        <v>6</v>
      </c>
      <c r="B41" s="526" t="s">
        <v>188</v>
      </c>
      <c r="F41" s="520">
        <f>F34+F37+F39+F40</f>
        <v>52.269999999999996</v>
      </c>
    </row>
    <row r="44" ht="12.75">
      <c r="A44" s="526" t="s">
        <v>350</v>
      </c>
    </row>
    <row r="46" spans="1:6" ht="12.75">
      <c r="A46" s="530" t="s">
        <v>181</v>
      </c>
      <c r="C46" s="530" t="s">
        <v>189</v>
      </c>
      <c r="F46" s="530" t="s">
        <v>190</v>
      </c>
    </row>
    <row r="47" spans="1:4" ht="12.75">
      <c r="A47" s="530"/>
      <c r="D47" s="530"/>
    </row>
    <row r="48" spans="2:6" ht="12.75">
      <c r="B48" s="535" t="s">
        <v>351</v>
      </c>
      <c r="C48" s="534"/>
      <c r="D48" s="534"/>
      <c r="E48" s="534"/>
      <c r="F48" s="534"/>
    </row>
    <row r="49" spans="1:7" ht="12.75">
      <c r="A49" s="531">
        <v>7</v>
      </c>
      <c r="B49" s="520" t="s">
        <v>16</v>
      </c>
      <c r="F49" s="520">
        <f>619364+114900</f>
        <v>734264</v>
      </c>
      <c r="G49" s="530"/>
    </row>
    <row r="50" spans="1:7" ht="12.75">
      <c r="A50" s="529" t="s">
        <v>75</v>
      </c>
      <c r="B50" s="520" t="s">
        <v>17</v>
      </c>
      <c r="F50" s="520">
        <f>606365+12999</f>
        <v>619364</v>
      </c>
      <c r="G50" s="530"/>
    </row>
    <row r="51" spans="1:6" ht="12.75">
      <c r="A51" s="531">
        <v>8</v>
      </c>
      <c r="B51" s="520" t="s">
        <v>18</v>
      </c>
      <c r="F51" s="520">
        <v>1524555</v>
      </c>
    </row>
    <row r="52" spans="1:6" ht="12.75">
      <c r="A52" s="531">
        <v>9</v>
      </c>
      <c r="B52" s="520" t="s">
        <v>19</v>
      </c>
      <c r="F52" s="520">
        <v>152276</v>
      </c>
    </row>
    <row r="54" spans="2:6" ht="12.75">
      <c r="B54" s="535" t="s">
        <v>352</v>
      </c>
      <c r="C54" s="534"/>
      <c r="F54" s="536"/>
    </row>
    <row r="55" spans="1:7" ht="12.75">
      <c r="A55" s="531">
        <v>10</v>
      </c>
      <c r="B55" s="520" t="s">
        <v>291</v>
      </c>
      <c r="F55" s="537">
        <v>102098.94</v>
      </c>
      <c r="G55" s="538"/>
    </row>
    <row r="56" spans="1:7" ht="12.75">
      <c r="A56" s="529" t="s">
        <v>81</v>
      </c>
      <c r="B56" s="520" t="s">
        <v>293</v>
      </c>
      <c r="F56" s="537">
        <v>102098.94</v>
      </c>
      <c r="G56" s="538"/>
    </row>
    <row r="57" spans="1:7" ht="12.75">
      <c r="A57" s="529" t="s">
        <v>295</v>
      </c>
      <c r="B57" s="747" t="s">
        <v>296</v>
      </c>
      <c r="C57" s="747"/>
      <c r="D57" s="747"/>
      <c r="E57" s="747"/>
      <c r="F57" s="537">
        <v>0</v>
      </c>
      <c r="G57" s="538"/>
    </row>
    <row r="58" spans="1:7" ht="12.75">
      <c r="A58" s="531">
        <v>11</v>
      </c>
      <c r="B58" s="520" t="s">
        <v>297</v>
      </c>
      <c r="F58" s="537">
        <v>362298.84</v>
      </c>
      <c r="G58" s="538"/>
    </row>
    <row r="59" spans="1:7" ht="12.75">
      <c r="A59" s="530" t="s">
        <v>83</v>
      </c>
      <c r="B59" s="520" t="s">
        <v>298</v>
      </c>
      <c r="F59" s="537">
        <v>214342.13</v>
      </c>
      <c r="G59" s="538"/>
    </row>
    <row r="60" spans="1:7" ht="12.75">
      <c r="A60" s="530" t="s">
        <v>84</v>
      </c>
      <c r="B60" s="520" t="s">
        <v>22</v>
      </c>
      <c r="F60" s="537">
        <v>147956.71</v>
      </c>
      <c r="G60" s="538"/>
    </row>
    <row r="61" spans="1:8" ht="12.75">
      <c r="A61" s="531">
        <v>12</v>
      </c>
      <c r="B61" s="520" t="s">
        <v>299</v>
      </c>
      <c r="F61" s="537">
        <v>21073.39</v>
      </c>
      <c r="G61" s="538"/>
      <c r="H61" s="520" t="s">
        <v>221</v>
      </c>
    </row>
    <row r="62" spans="1:7" ht="12.75">
      <c r="A62" s="531">
        <v>13</v>
      </c>
      <c r="B62" s="520" t="s">
        <v>300</v>
      </c>
      <c r="F62" s="537">
        <v>15859.51</v>
      </c>
      <c r="G62" s="538"/>
    </row>
    <row r="63" spans="1:7" ht="12.75">
      <c r="A63" s="531">
        <v>14</v>
      </c>
      <c r="B63" s="520" t="s">
        <v>301</v>
      </c>
      <c r="F63" s="537">
        <v>272521.95</v>
      </c>
      <c r="G63" s="538"/>
    </row>
    <row r="64" spans="1:8" ht="12.75">
      <c r="A64" s="529" t="s">
        <v>88</v>
      </c>
      <c r="B64" s="520" t="s">
        <v>302</v>
      </c>
      <c r="F64" s="537">
        <v>191836.12</v>
      </c>
      <c r="G64" s="538"/>
      <c r="H64" s="533"/>
    </row>
    <row r="65" spans="1:7" ht="12.75">
      <c r="A65" s="531">
        <v>15</v>
      </c>
      <c r="B65" s="520" t="s">
        <v>191</v>
      </c>
      <c r="F65" s="539">
        <v>7408</v>
      </c>
      <c r="G65" s="530"/>
    </row>
    <row r="66" spans="1:6" ht="12.75">
      <c r="A66" s="531">
        <v>16</v>
      </c>
      <c r="B66" s="520" t="s">
        <v>23</v>
      </c>
      <c r="F66" s="539">
        <v>0</v>
      </c>
    </row>
    <row r="67" ht="12.75">
      <c r="F67" s="539"/>
    </row>
    <row r="68" spans="1:6" ht="12.75">
      <c r="A68" s="531">
        <v>17</v>
      </c>
      <c r="B68" s="520" t="s">
        <v>24</v>
      </c>
      <c r="F68" s="539">
        <v>2506</v>
      </c>
    </row>
    <row r="69" spans="1:6" ht="40.5" customHeight="1">
      <c r="A69" s="531">
        <v>18</v>
      </c>
      <c r="B69" s="520" t="s">
        <v>25</v>
      </c>
      <c r="F69" s="539">
        <v>17874</v>
      </c>
    </row>
    <row r="70" spans="1:6" ht="12.75">
      <c r="A70" s="531">
        <v>19</v>
      </c>
      <c r="B70" s="520" t="s">
        <v>26</v>
      </c>
      <c r="F70" s="539">
        <v>28631</v>
      </c>
    </row>
    <row r="71" spans="1:6" ht="12.75">
      <c r="A71" s="531">
        <v>20</v>
      </c>
      <c r="B71" s="520" t="s">
        <v>192</v>
      </c>
      <c r="F71" s="539">
        <v>164227</v>
      </c>
    </row>
    <row r="72" spans="1:6" ht="12.75">
      <c r="A72" s="531">
        <v>21</v>
      </c>
      <c r="B72" s="520" t="s">
        <v>28</v>
      </c>
      <c r="F72" s="539">
        <v>72054</v>
      </c>
    </row>
    <row r="73" spans="1:6" ht="12.75">
      <c r="A73" s="531">
        <v>22</v>
      </c>
      <c r="B73" s="526" t="s">
        <v>193</v>
      </c>
      <c r="F73" s="539">
        <f>SUM(F49,F51,F52,F55,F58,F61:F63,F65,F66,F68:F72)</f>
        <v>3477647.63</v>
      </c>
    </row>
    <row r="74" spans="1:6" ht="12.75">
      <c r="A74" s="529" t="s">
        <v>99</v>
      </c>
      <c r="B74" s="520" t="s">
        <v>29</v>
      </c>
      <c r="F74" s="539">
        <v>0</v>
      </c>
    </row>
    <row r="75" spans="1:6" ht="12.75">
      <c r="A75" s="531">
        <v>23</v>
      </c>
      <c r="B75" s="526" t="s">
        <v>321</v>
      </c>
      <c r="F75" s="539">
        <f>F73+F74</f>
        <v>3477647.63</v>
      </c>
    </row>
    <row r="76" ht="12.75">
      <c r="A76" s="530"/>
    </row>
    <row r="77" ht="12.75">
      <c r="A77" s="530"/>
    </row>
    <row r="78" ht="12.75">
      <c r="A78" s="522" t="s">
        <v>357</v>
      </c>
    </row>
    <row r="80" spans="1:6" ht="12.75">
      <c r="A80" s="530" t="s">
        <v>194</v>
      </c>
      <c r="C80" s="540" t="s">
        <v>189</v>
      </c>
      <c r="E80" s="530" t="s">
        <v>6</v>
      </c>
      <c r="F80" s="530" t="s">
        <v>195</v>
      </c>
    </row>
    <row r="82" spans="2:5" ht="12.75">
      <c r="B82" s="535" t="s">
        <v>196</v>
      </c>
      <c r="C82" s="535"/>
      <c r="D82" s="535"/>
      <c r="E82" s="534"/>
    </row>
    <row r="83" spans="2:5" ht="12.75">
      <c r="B83" s="535" t="s">
        <v>197</v>
      </c>
      <c r="C83" s="535"/>
      <c r="D83" s="535"/>
      <c r="E83" s="534"/>
    </row>
    <row r="84" spans="2:5" ht="12.75">
      <c r="B84" s="535" t="s">
        <v>198</v>
      </c>
      <c r="C84" s="535"/>
      <c r="D84" s="535"/>
      <c r="E84" s="534"/>
    </row>
    <row r="85" spans="2:5" ht="12.75">
      <c r="B85" s="535" t="s">
        <v>358</v>
      </c>
      <c r="C85" s="535"/>
      <c r="D85" s="535"/>
      <c r="E85" s="534"/>
    </row>
    <row r="86" spans="1:9" ht="12.75">
      <c r="A86" s="531">
        <v>24</v>
      </c>
      <c r="B86" s="520" t="s">
        <v>304</v>
      </c>
      <c r="E86" s="520">
        <v>10504</v>
      </c>
      <c r="F86" s="520">
        <v>612919</v>
      </c>
      <c r="I86" s="621">
        <f>SUM(F87,F90,F91,F92)</f>
        <v>580655</v>
      </c>
    </row>
    <row r="87" spans="1:7" ht="12.75">
      <c r="A87" s="530" t="s">
        <v>102</v>
      </c>
      <c r="B87" s="520" t="s">
        <v>305</v>
      </c>
      <c r="E87" s="520">
        <v>7620</v>
      </c>
      <c r="F87" s="520">
        <v>470568</v>
      </c>
      <c r="G87" s="533"/>
    </row>
    <row r="88" spans="1:9" ht="12.75">
      <c r="A88" s="530" t="s">
        <v>104</v>
      </c>
      <c r="B88" s="520" t="s">
        <v>31</v>
      </c>
      <c r="E88" s="520">
        <v>636</v>
      </c>
      <c r="F88" s="530" t="s">
        <v>199</v>
      </c>
      <c r="G88" s="746" t="s">
        <v>306</v>
      </c>
      <c r="H88" s="746"/>
      <c r="I88" s="746"/>
    </row>
    <row r="89" spans="1:9" ht="12.75">
      <c r="A89" s="530" t="s">
        <v>105</v>
      </c>
      <c r="B89" s="520" t="s">
        <v>32</v>
      </c>
      <c r="E89" s="520">
        <v>6984</v>
      </c>
      <c r="F89" s="530" t="s">
        <v>199</v>
      </c>
      <c r="G89" s="746" t="s">
        <v>306</v>
      </c>
      <c r="H89" s="746"/>
      <c r="I89" s="746"/>
    </row>
    <row r="90" spans="1:6" ht="12.75">
      <c r="A90" s="530" t="s">
        <v>106</v>
      </c>
      <c r="B90" s="520" t="s">
        <v>33</v>
      </c>
      <c r="E90" s="520">
        <v>2257</v>
      </c>
      <c r="F90" s="520">
        <v>83516</v>
      </c>
    </row>
    <row r="91" spans="1:6" ht="12.75">
      <c r="A91" s="530" t="s">
        <v>107</v>
      </c>
      <c r="B91" s="520" t="s">
        <v>307</v>
      </c>
      <c r="E91" s="520">
        <v>610</v>
      </c>
      <c r="F91" s="520">
        <v>10249</v>
      </c>
    </row>
    <row r="92" spans="1:6" ht="12.75">
      <c r="A92" s="530" t="s">
        <v>108</v>
      </c>
      <c r="B92" s="520" t="s">
        <v>308</v>
      </c>
      <c r="E92" s="520">
        <v>17</v>
      </c>
      <c r="F92" s="520">
        <v>16322</v>
      </c>
    </row>
    <row r="93" spans="1:6" ht="12.75">
      <c r="A93" s="530" t="s">
        <v>109</v>
      </c>
      <c r="B93" s="520" t="s">
        <v>309</v>
      </c>
      <c r="E93" s="520">
        <v>2471</v>
      </c>
      <c r="F93" s="530" t="s">
        <v>199</v>
      </c>
    </row>
    <row r="94" spans="1:6" ht="12.75">
      <c r="A94" s="531">
        <v>25</v>
      </c>
      <c r="B94" s="747" t="s">
        <v>310</v>
      </c>
      <c r="C94" s="747"/>
      <c r="D94" s="747"/>
      <c r="E94" s="520" t="s">
        <v>294</v>
      </c>
      <c r="F94" s="520" t="s">
        <v>294</v>
      </c>
    </row>
    <row r="95" spans="1:7" ht="12.75">
      <c r="A95" s="530" t="s">
        <v>103</v>
      </c>
      <c r="B95" s="747" t="s">
        <v>311</v>
      </c>
      <c r="C95" s="747"/>
      <c r="D95" s="747"/>
      <c r="E95" s="520" t="s">
        <v>294</v>
      </c>
      <c r="F95" s="520" t="s">
        <v>294</v>
      </c>
      <c r="G95" s="533" t="s">
        <v>359</v>
      </c>
    </row>
    <row r="96" spans="1:6" ht="12.75">
      <c r="A96" s="531">
        <v>26</v>
      </c>
      <c r="B96" s="520" t="s">
        <v>360</v>
      </c>
      <c r="E96" s="520">
        <v>1073</v>
      </c>
      <c r="F96" s="520">
        <v>93612</v>
      </c>
    </row>
    <row r="97" ht="12.75">
      <c r="B97" s="520" t="s">
        <v>361</v>
      </c>
    </row>
    <row r="99" spans="2:4" ht="12.75">
      <c r="B99" s="535" t="s">
        <v>200</v>
      </c>
      <c r="C99" s="535"/>
      <c r="D99" s="535"/>
    </row>
    <row r="100" spans="2:4" ht="12.75">
      <c r="B100" s="535" t="s">
        <v>362</v>
      </c>
      <c r="C100" s="535"/>
      <c r="D100" s="535"/>
    </row>
    <row r="101" spans="1:7" ht="12.75">
      <c r="A101" s="531">
        <v>27</v>
      </c>
      <c r="B101" s="520" t="s">
        <v>322</v>
      </c>
      <c r="E101" s="520">
        <v>0</v>
      </c>
      <c r="F101" s="520">
        <v>1085</v>
      </c>
      <c r="G101" s="533" t="s">
        <v>363</v>
      </c>
    </row>
    <row r="102" spans="1:6" ht="12.75">
      <c r="A102" s="529" t="s">
        <v>364</v>
      </c>
      <c r="B102" s="526" t="s">
        <v>323</v>
      </c>
      <c r="E102" s="520">
        <v>0</v>
      </c>
      <c r="F102" s="520">
        <v>822</v>
      </c>
    </row>
    <row r="103" spans="1:6" ht="12.75">
      <c r="A103" s="530" t="s">
        <v>365</v>
      </c>
      <c r="B103" s="526" t="s">
        <v>324</v>
      </c>
      <c r="E103" s="520">
        <v>0</v>
      </c>
      <c r="F103" s="520">
        <v>166</v>
      </c>
    </row>
    <row r="104" spans="1:7" ht="12.75">
      <c r="A104" s="531">
        <v>28</v>
      </c>
      <c r="B104" s="520" t="s">
        <v>366</v>
      </c>
      <c r="E104" s="520">
        <v>0</v>
      </c>
      <c r="F104" s="520">
        <v>1085</v>
      </c>
      <c r="G104" s="533" t="s">
        <v>312</v>
      </c>
    </row>
    <row r="105" spans="1:7" ht="12.75">
      <c r="A105" s="531">
        <v>29</v>
      </c>
      <c r="B105" s="520" t="s">
        <v>313</v>
      </c>
      <c r="E105" s="530" t="s">
        <v>294</v>
      </c>
      <c r="F105" s="520">
        <v>15889</v>
      </c>
      <c r="G105" s="533" t="s">
        <v>359</v>
      </c>
    </row>
    <row r="106" spans="1:5" ht="12.75">
      <c r="A106" s="531"/>
      <c r="E106" s="530"/>
    </row>
    <row r="107" spans="1:6" ht="12.75">
      <c r="A107" s="531">
        <v>30</v>
      </c>
      <c r="B107" s="747" t="s">
        <v>367</v>
      </c>
      <c r="C107" s="747"/>
      <c r="E107" s="520">
        <v>6473</v>
      </c>
      <c r="F107" s="520">
        <v>1669872</v>
      </c>
    </row>
    <row r="108" ht="12.75">
      <c r="A108" s="531"/>
    </row>
    <row r="109" spans="1:6" ht="12.75">
      <c r="A109" s="531">
        <v>31</v>
      </c>
      <c r="B109" s="520" t="s">
        <v>35</v>
      </c>
      <c r="E109" s="520" t="s">
        <v>294</v>
      </c>
      <c r="F109" s="520" t="s">
        <v>294</v>
      </c>
    </row>
    <row r="111" spans="1:6" ht="12.75">
      <c r="A111" s="531">
        <v>32</v>
      </c>
      <c r="B111" s="520" t="s">
        <v>201</v>
      </c>
      <c r="E111" s="520">
        <v>102</v>
      </c>
      <c r="F111" s="520">
        <v>3152</v>
      </c>
    </row>
    <row r="112" ht="12.75">
      <c r="A112" s="531"/>
    </row>
    <row r="113" spans="1:6" ht="12.75">
      <c r="A113" s="531">
        <v>33</v>
      </c>
      <c r="B113" s="520" t="s">
        <v>202</v>
      </c>
      <c r="E113" s="520" t="s">
        <v>294</v>
      </c>
      <c r="F113" s="520" t="s">
        <v>294</v>
      </c>
    </row>
    <row r="114" ht="12.75">
      <c r="A114" s="531"/>
    </row>
    <row r="115" spans="1:6" ht="12.75">
      <c r="A115" s="531">
        <v>34</v>
      </c>
      <c r="B115" s="520" t="s">
        <v>368</v>
      </c>
      <c r="E115" s="520">
        <v>430</v>
      </c>
      <c r="F115" s="520">
        <v>20259</v>
      </c>
    </row>
    <row r="117" spans="1:6" ht="12.75">
      <c r="A117" s="531">
        <v>35</v>
      </c>
      <c r="B117" s="747" t="s">
        <v>369</v>
      </c>
      <c r="C117" s="747"/>
      <c r="D117" s="747"/>
      <c r="E117" s="520">
        <v>1371</v>
      </c>
      <c r="F117" s="520">
        <v>7635</v>
      </c>
    </row>
    <row r="118" ht="12.75">
      <c r="A118" s="531"/>
    </row>
    <row r="119" spans="1:6" ht="12.75">
      <c r="A119" s="531">
        <v>36</v>
      </c>
      <c r="B119" s="520" t="s">
        <v>370</v>
      </c>
      <c r="E119" s="520">
        <v>57</v>
      </c>
      <c r="F119" s="520">
        <v>1534</v>
      </c>
    </row>
    <row r="121" spans="1:6" ht="12.75">
      <c r="A121" s="531">
        <v>37</v>
      </c>
      <c r="B121" s="520" t="s">
        <v>41</v>
      </c>
      <c r="E121" s="520" t="s">
        <v>294</v>
      </c>
      <c r="F121" s="520" t="s">
        <v>294</v>
      </c>
    </row>
    <row r="124" ht="12.75">
      <c r="A124" s="526" t="s">
        <v>371</v>
      </c>
    </row>
    <row r="125" ht="12.75">
      <c r="A125" s="526"/>
    </row>
    <row r="126" spans="1:6" ht="12.75">
      <c r="A126" s="526"/>
      <c r="F126" s="530" t="s">
        <v>183</v>
      </c>
    </row>
    <row r="128" ht="12.75">
      <c r="B128" s="535" t="s">
        <v>372</v>
      </c>
    </row>
    <row r="129" spans="1:6" ht="12.75">
      <c r="A129" s="531">
        <v>38</v>
      </c>
      <c r="B129" s="520" t="s">
        <v>45</v>
      </c>
      <c r="F129" s="520">
        <v>164566</v>
      </c>
    </row>
    <row r="130" spans="1:6" ht="12.75">
      <c r="A130" s="531">
        <v>39</v>
      </c>
      <c r="B130" s="520" t="s">
        <v>46</v>
      </c>
      <c r="F130" s="520">
        <v>139856</v>
      </c>
    </row>
    <row r="131" spans="1:6" ht="12.75">
      <c r="A131" s="531">
        <v>40</v>
      </c>
      <c r="B131" s="520" t="s">
        <v>47</v>
      </c>
      <c r="F131" s="520">
        <v>5765</v>
      </c>
    </row>
    <row r="132" spans="1:6" ht="12.75">
      <c r="A132" s="531">
        <v>41</v>
      </c>
      <c r="B132" s="520" t="s">
        <v>203</v>
      </c>
      <c r="F132" s="520">
        <v>28632</v>
      </c>
    </row>
    <row r="134" spans="2:5" ht="12.75">
      <c r="B134" s="535" t="s">
        <v>204</v>
      </c>
      <c r="C134" s="535"/>
      <c r="D134" s="535"/>
      <c r="E134" s="535"/>
    </row>
    <row r="135" spans="2:9" ht="12.75">
      <c r="B135" s="535" t="s">
        <v>373</v>
      </c>
      <c r="C135" s="535"/>
      <c r="D135" s="535"/>
      <c r="E135" s="535"/>
      <c r="G135" s="533"/>
      <c r="H135" s="533"/>
      <c r="I135" s="533"/>
    </row>
    <row r="136" spans="1:6" ht="12.75">
      <c r="A136" s="531">
        <v>42</v>
      </c>
      <c r="B136" s="520" t="s">
        <v>205</v>
      </c>
      <c r="F136" s="520">
        <v>10397</v>
      </c>
    </row>
    <row r="137" spans="1:6" ht="12.75">
      <c r="A137" s="531">
        <v>43</v>
      </c>
      <c r="B137" s="520" t="s">
        <v>206</v>
      </c>
      <c r="F137" s="520">
        <v>2326</v>
      </c>
    </row>
    <row r="138" spans="1:9" ht="12.75">
      <c r="A138" s="531">
        <v>44</v>
      </c>
      <c r="B138" s="526" t="s">
        <v>160</v>
      </c>
      <c r="F138" s="520">
        <f>F136+F137</f>
        <v>12723</v>
      </c>
      <c r="G138" s="746" t="s">
        <v>314</v>
      </c>
      <c r="H138" s="747"/>
      <c r="I138" s="747"/>
    </row>
    <row r="139" spans="1:9" ht="12.75">
      <c r="A139" s="530" t="s">
        <v>374</v>
      </c>
      <c r="B139" s="520" t="s">
        <v>207</v>
      </c>
      <c r="F139" s="520">
        <v>1671</v>
      </c>
      <c r="G139" s="746" t="s">
        <v>375</v>
      </c>
      <c r="H139" s="747"/>
      <c r="I139" s="747"/>
    </row>
    <row r="140" spans="1:9" ht="12.75">
      <c r="A140" s="530" t="s">
        <v>376</v>
      </c>
      <c r="B140" s="520" t="s">
        <v>208</v>
      </c>
      <c r="F140" s="520">
        <v>136</v>
      </c>
      <c r="G140" s="746" t="s">
        <v>375</v>
      </c>
      <c r="H140" s="747"/>
      <c r="I140" s="747"/>
    </row>
    <row r="141" spans="1:7" ht="12.75">
      <c r="A141" s="531">
        <v>45</v>
      </c>
      <c r="B141" s="747" t="s">
        <v>315</v>
      </c>
      <c r="C141" s="747"/>
      <c r="D141" s="747"/>
      <c r="E141" s="747"/>
      <c r="F141" s="520" t="s">
        <v>294</v>
      </c>
      <c r="G141" s="533" t="s">
        <v>316</v>
      </c>
    </row>
    <row r="143" spans="2:5" ht="12.75">
      <c r="B143" s="535" t="s">
        <v>209</v>
      </c>
      <c r="C143" s="535"/>
      <c r="D143" s="535"/>
      <c r="E143" s="535"/>
    </row>
    <row r="144" spans="2:9" ht="12.75">
      <c r="B144" s="535" t="s">
        <v>377</v>
      </c>
      <c r="C144" s="535"/>
      <c r="D144" s="535"/>
      <c r="E144" s="535"/>
      <c r="G144" s="533"/>
      <c r="H144" s="533"/>
      <c r="I144" s="533"/>
    </row>
    <row r="145" spans="1:6" ht="12.75">
      <c r="A145" s="531">
        <v>46</v>
      </c>
      <c r="B145" s="520" t="s">
        <v>205</v>
      </c>
      <c r="F145" s="520">
        <v>7555</v>
      </c>
    </row>
    <row r="146" spans="1:6" ht="12.75">
      <c r="A146" s="531">
        <v>47</v>
      </c>
      <c r="B146" s="520" t="s">
        <v>206</v>
      </c>
      <c r="F146" s="520">
        <v>3650</v>
      </c>
    </row>
    <row r="147" spans="1:9" ht="12.75">
      <c r="A147" s="531">
        <v>48</v>
      </c>
      <c r="B147" s="526" t="s">
        <v>160</v>
      </c>
      <c r="F147" s="520">
        <f>F145+F146</f>
        <v>11205</v>
      </c>
      <c r="G147" s="746" t="s">
        <v>314</v>
      </c>
      <c r="H147" s="747"/>
      <c r="I147" s="747"/>
    </row>
    <row r="148" spans="1:9" ht="12.75">
      <c r="A148" s="530" t="s">
        <v>378</v>
      </c>
      <c r="B148" s="520" t="s">
        <v>210</v>
      </c>
      <c r="F148" s="520">
        <v>1552</v>
      </c>
      <c r="G148" s="746" t="s">
        <v>379</v>
      </c>
      <c r="H148" s="747"/>
      <c r="I148" s="747"/>
    </row>
    <row r="149" spans="1:9" ht="12.75">
      <c r="A149" s="530" t="s">
        <v>380</v>
      </c>
      <c r="B149" s="520" t="s">
        <v>211</v>
      </c>
      <c r="F149" s="520">
        <v>132</v>
      </c>
      <c r="G149" s="746" t="s">
        <v>379</v>
      </c>
      <c r="H149" s="747"/>
      <c r="I149" s="747"/>
    </row>
    <row r="150" spans="1:7" ht="12.75">
      <c r="A150" s="531">
        <v>49</v>
      </c>
      <c r="B150" s="747" t="s">
        <v>317</v>
      </c>
      <c r="C150" s="747"/>
      <c r="D150" s="747"/>
      <c r="G150" s="533" t="s">
        <v>318</v>
      </c>
    </row>
    <row r="152" spans="2:4" ht="12.75">
      <c r="B152" s="535" t="s">
        <v>381</v>
      </c>
      <c r="C152" s="535"/>
      <c r="D152" s="535"/>
    </row>
    <row r="153" spans="1:6" ht="12.75">
      <c r="A153" s="531">
        <v>50</v>
      </c>
      <c r="B153" s="520" t="s">
        <v>212</v>
      </c>
      <c r="F153" s="520">
        <v>342</v>
      </c>
    </row>
    <row r="154" spans="1:6" ht="12.75">
      <c r="A154" s="531">
        <v>51</v>
      </c>
      <c r="B154" s="520" t="s">
        <v>213</v>
      </c>
      <c r="F154" s="520">
        <v>5488</v>
      </c>
    </row>
    <row r="155" spans="1:6" ht="12.75">
      <c r="A155" s="531">
        <v>52</v>
      </c>
      <c r="B155" s="520" t="s">
        <v>319</v>
      </c>
      <c r="F155" s="520">
        <v>0</v>
      </c>
    </row>
    <row r="156" spans="1:6" ht="12.75">
      <c r="A156" s="531">
        <v>53</v>
      </c>
      <c r="B156" s="520" t="s">
        <v>214</v>
      </c>
      <c r="F156" s="520">
        <v>0</v>
      </c>
    </row>
    <row r="157" spans="2:4" ht="12.75">
      <c r="B157" s="747" t="s">
        <v>320</v>
      </c>
      <c r="C157" s="747"/>
      <c r="D157" s="747"/>
    </row>
    <row r="158" spans="1:6" ht="12.75">
      <c r="A158" s="531">
        <v>54</v>
      </c>
      <c r="B158" s="520" t="s">
        <v>214</v>
      </c>
      <c r="F158" s="520">
        <v>508</v>
      </c>
    </row>
    <row r="159" ht="12.75">
      <c r="B159" s="520" t="s">
        <v>215</v>
      </c>
    </row>
    <row r="161" ht="12.75">
      <c r="A161" s="526" t="s">
        <v>382</v>
      </c>
    </row>
    <row r="163" spans="1:6" ht="12.75">
      <c r="A163" s="530" t="s">
        <v>194</v>
      </c>
      <c r="C163" s="530" t="s">
        <v>189</v>
      </c>
      <c r="F163" s="530" t="s">
        <v>183</v>
      </c>
    </row>
    <row r="165" spans="1:6" ht="12.75">
      <c r="A165" s="531">
        <v>55</v>
      </c>
      <c r="B165" s="520" t="s">
        <v>61</v>
      </c>
      <c r="F165" s="520">
        <v>89</v>
      </c>
    </row>
    <row r="166" spans="1:6" ht="12.75">
      <c r="A166" s="531">
        <v>56</v>
      </c>
      <c r="B166" s="520" t="s">
        <v>216</v>
      </c>
      <c r="F166" s="520">
        <v>61</v>
      </c>
    </row>
    <row r="167" ht="12.75">
      <c r="B167" s="520" t="s">
        <v>217</v>
      </c>
    </row>
    <row r="168" spans="1:6" ht="12.75">
      <c r="A168" s="531">
        <v>57</v>
      </c>
      <c r="B168" s="520" t="s">
        <v>63</v>
      </c>
      <c r="F168" s="520">
        <v>14823</v>
      </c>
    </row>
    <row r="169" spans="1:6" ht="12.75">
      <c r="A169" s="531">
        <v>58</v>
      </c>
      <c r="B169" s="520" t="s">
        <v>64</v>
      </c>
      <c r="F169" s="539">
        <v>1451</v>
      </c>
    </row>
    <row r="171" ht="12.75">
      <c r="B171" s="541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mike.kiraly@sonoma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5" width="11.421875" style="544" customWidth="1"/>
    <col min="6" max="6" width="12.140625" style="544" customWidth="1"/>
    <col min="7" max="16384" width="11.421875" style="544" customWidth="1"/>
  </cols>
  <sheetData>
    <row r="1" spans="1:3" ht="18">
      <c r="A1" s="542" t="s">
        <v>170</v>
      </c>
      <c r="B1" s="543"/>
      <c r="C1" s="543"/>
    </row>
    <row r="2" spans="1:3" ht="18">
      <c r="A2" s="543" t="s">
        <v>171</v>
      </c>
      <c r="B2" s="543"/>
      <c r="C2" s="543"/>
    </row>
    <row r="3" spans="1:3" ht="18">
      <c r="A3" s="545" t="s">
        <v>344</v>
      </c>
      <c r="B3" s="543"/>
      <c r="C3" s="543" t="s">
        <v>345</v>
      </c>
    </row>
    <row r="5" spans="1:5" ht="12.75">
      <c r="A5" s="546" t="s">
        <v>172</v>
      </c>
      <c r="B5" s="547" t="s">
        <v>450</v>
      </c>
      <c r="C5" s="548"/>
      <c r="D5" s="548"/>
      <c r="E5" s="549"/>
    </row>
    <row r="7" spans="1:5" ht="12.75">
      <c r="A7" s="550" t="s">
        <v>173</v>
      </c>
      <c r="C7" s="547" t="s">
        <v>281</v>
      </c>
      <c r="D7" s="548"/>
      <c r="E7" s="549"/>
    </row>
    <row r="9" spans="1:5" ht="12.75">
      <c r="A9" s="550" t="s">
        <v>175</v>
      </c>
      <c r="C9" s="547" t="s">
        <v>448</v>
      </c>
      <c r="D9" s="548"/>
      <c r="E9" s="549"/>
    </row>
    <row r="11" spans="1:3" ht="12.75">
      <c r="A11" s="550" t="s">
        <v>177</v>
      </c>
      <c r="B11" s="547" t="s">
        <v>282</v>
      </c>
      <c r="C11" s="549"/>
    </row>
    <row r="13" spans="1:3" ht="12.75">
      <c r="A13" s="550" t="s">
        <v>178</v>
      </c>
      <c r="B13" s="547" t="s">
        <v>283</v>
      </c>
      <c r="C13" s="549"/>
    </row>
    <row r="15" spans="1:4" ht="15">
      <c r="A15" s="550" t="s">
        <v>179</v>
      </c>
      <c r="C15" s="4" t="s">
        <v>338</v>
      </c>
      <c r="D15" s="549"/>
    </row>
    <row r="18" ht="12.75">
      <c r="A18" s="550" t="s">
        <v>286</v>
      </c>
    </row>
    <row r="19" ht="12.75">
      <c r="A19" s="550" t="s">
        <v>287</v>
      </c>
    </row>
    <row r="20" spans="1:6" ht="12.75">
      <c r="A20" s="751" t="s">
        <v>288</v>
      </c>
      <c r="B20" s="750"/>
      <c r="C20" s="750"/>
      <c r="D20" s="750"/>
      <c r="E20" s="750"/>
      <c r="F20" s="750"/>
    </row>
    <row r="21" spans="1:6" ht="12.75">
      <c r="A21" s="751" t="s">
        <v>346</v>
      </c>
      <c r="B21" s="750"/>
      <c r="C21" s="750"/>
      <c r="D21" s="750"/>
      <c r="E21" s="750"/>
      <c r="F21" s="750"/>
    </row>
    <row r="23" ht="12.75">
      <c r="A23" s="550" t="s">
        <v>347</v>
      </c>
    </row>
    <row r="24" ht="12.75">
      <c r="A24" s="550"/>
    </row>
    <row r="25" spans="1:6" ht="12.75">
      <c r="A25" s="551" t="s">
        <v>181</v>
      </c>
      <c r="C25" s="552" t="s">
        <v>182</v>
      </c>
      <c r="F25" s="552" t="s">
        <v>183</v>
      </c>
    </row>
    <row r="27" spans="1:6" ht="12.75">
      <c r="A27" s="553">
        <v>1</v>
      </c>
      <c r="B27" s="544" t="s">
        <v>184</v>
      </c>
      <c r="F27" s="544">
        <v>1</v>
      </c>
    </row>
    <row r="28" ht="12.75">
      <c r="A28" s="553"/>
    </row>
    <row r="30" ht="12.75">
      <c r="A30" s="546" t="s">
        <v>349</v>
      </c>
    </row>
    <row r="32" spans="1:6" ht="12.75">
      <c r="A32" s="552" t="s">
        <v>181</v>
      </c>
      <c r="C32" s="552" t="s">
        <v>185</v>
      </c>
      <c r="F32" s="552" t="s">
        <v>186</v>
      </c>
    </row>
    <row r="33" spans="1:6" ht="12.75">
      <c r="A33" s="552"/>
      <c r="C33" s="552"/>
      <c r="F33" s="552"/>
    </row>
    <row r="34" spans="1:6" ht="12.75">
      <c r="A34" s="553">
        <v>2</v>
      </c>
      <c r="B34" s="544" t="s">
        <v>187</v>
      </c>
      <c r="F34" s="544">
        <v>10.5</v>
      </c>
    </row>
    <row r="35" spans="1:6" ht="12.75">
      <c r="A35" s="551" t="s">
        <v>68</v>
      </c>
      <c r="B35" s="544" t="s">
        <v>11</v>
      </c>
      <c r="F35" s="544">
        <v>9.5</v>
      </c>
    </row>
    <row r="36" spans="1:6" ht="12.75">
      <c r="A36" s="551" t="s">
        <v>69</v>
      </c>
      <c r="B36" s="544" t="s">
        <v>12</v>
      </c>
      <c r="F36" s="544">
        <v>1</v>
      </c>
    </row>
    <row r="37" spans="1:6" ht="12.75">
      <c r="A37" s="553">
        <v>3</v>
      </c>
      <c r="B37" s="544" t="s">
        <v>13</v>
      </c>
      <c r="F37" s="544">
        <v>17</v>
      </c>
    </row>
    <row r="38" spans="1:8" ht="12.75">
      <c r="A38" s="551" t="s">
        <v>71</v>
      </c>
      <c r="B38" s="544" t="s">
        <v>14</v>
      </c>
      <c r="F38" s="554">
        <v>14</v>
      </c>
      <c r="G38" s="554"/>
      <c r="H38" s="555"/>
    </row>
    <row r="39" spans="1:8" ht="12.75">
      <c r="A39" s="553">
        <v>4</v>
      </c>
      <c r="B39" s="750" t="s">
        <v>290</v>
      </c>
      <c r="C39" s="750"/>
      <c r="D39" s="750"/>
      <c r="E39" s="750"/>
      <c r="F39" s="544">
        <v>0</v>
      </c>
      <c r="G39" s="556"/>
      <c r="H39" s="556"/>
    </row>
    <row r="40" spans="1:6" ht="12.75">
      <c r="A40" s="553">
        <v>5</v>
      </c>
      <c r="B40" s="544" t="s">
        <v>15</v>
      </c>
      <c r="F40" s="544">
        <v>11.1</v>
      </c>
    </row>
    <row r="41" spans="1:6" ht="12.75">
      <c r="A41" s="553">
        <v>6</v>
      </c>
      <c r="B41" s="550" t="s">
        <v>188</v>
      </c>
      <c r="F41" s="544">
        <f>F34+F37+F39+F40</f>
        <v>38.6</v>
      </c>
    </row>
    <row r="44" ht="12.75">
      <c r="A44" s="550" t="s">
        <v>350</v>
      </c>
    </row>
    <row r="46" spans="1:6" ht="12.75">
      <c r="A46" s="552" t="s">
        <v>181</v>
      </c>
      <c r="C46" s="552" t="s">
        <v>189</v>
      </c>
      <c r="F46" s="552" t="s">
        <v>190</v>
      </c>
    </row>
    <row r="47" spans="1:4" ht="12.75">
      <c r="A47" s="552"/>
      <c r="D47" s="552"/>
    </row>
    <row r="48" spans="2:6" ht="12.75">
      <c r="B48" s="557" t="s">
        <v>351</v>
      </c>
      <c r="C48" s="556"/>
      <c r="D48" s="556"/>
      <c r="E48" s="556"/>
      <c r="F48" s="556"/>
    </row>
    <row r="49" spans="1:7" ht="12.75">
      <c r="A49" s="553">
        <v>7</v>
      </c>
      <c r="B49" s="544" t="s">
        <v>16</v>
      </c>
      <c r="F49" s="558">
        <v>678635</v>
      </c>
      <c r="G49" s="552"/>
    </row>
    <row r="50" spans="1:7" ht="12.75">
      <c r="A50" s="551" t="s">
        <v>75</v>
      </c>
      <c r="B50" s="544" t="s">
        <v>17</v>
      </c>
      <c r="F50" s="559">
        <v>576431</v>
      </c>
      <c r="G50" s="552"/>
    </row>
    <row r="51" spans="1:6" ht="12.75">
      <c r="A51" s="553">
        <v>8</v>
      </c>
      <c r="B51" s="544" t="s">
        <v>18</v>
      </c>
      <c r="F51" s="559">
        <v>614759</v>
      </c>
    </row>
    <row r="52" spans="1:6" ht="12.75">
      <c r="A52" s="553">
        <v>9</v>
      </c>
      <c r="B52" s="544" t="s">
        <v>19</v>
      </c>
      <c r="F52" s="559">
        <v>148204</v>
      </c>
    </row>
    <row r="54" spans="2:3" ht="12.75">
      <c r="B54" s="557" t="s">
        <v>352</v>
      </c>
      <c r="C54" s="556"/>
    </row>
    <row r="55" spans="1:7" ht="12.75">
      <c r="A55" s="553">
        <v>10</v>
      </c>
      <c r="B55" s="544" t="s">
        <v>291</v>
      </c>
      <c r="F55" s="560">
        <v>134290</v>
      </c>
      <c r="G55" s="561"/>
    </row>
    <row r="56" spans="1:6" ht="12.75">
      <c r="A56" s="551" t="s">
        <v>81</v>
      </c>
      <c r="B56" s="544" t="s">
        <v>293</v>
      </c>
      <c r="F56" s="559">
        <v>134290</v>
      </c>
    </row>
    <row r="57" spans="1:6" ht="12.75">
      <c r="A57" s="551" t="s">
        <v>295</v>
      </c>
      <c r="B57" s="750" t="s">
        <v>296</v>
      </c>
      <c r="C57" s="750"/>
      <c r="D57" s="750"/>
      <c r="E57" s="750"/>
      <c r="F57" s="544">
        <v>0</v>
      </c>
    </row>
    <row r="58" spans="1:6" ht="12.75">
      <c r="A58" s="553">
        <v>11</v>
      </c>
      <c r="B58" s="544" t="s">
        <v>297</v>
      </c>
      <c r="F58" s="559">
        <f>F59+F60</f>
        <v>674186</v>
      </c>
    </row>
    <row r="59" spans="1:6" ht="12.75">
      <c r="A59" s="552" t="s">
        <v>83</v>
      </c>
      <c r="B59" s="544" t="s">
        <v>298</v>
      </c>
      <c r="F59" s="559">
        <v>483090</v>
      </c>
    </row>
    <row r="60" spans="1:6" ht="12.75">
      <c r="A60" s="552" t="s">
        <v>84</v>
      </c>
      <c r="B60" s="544" t="s">
        <v>22</v>
      </c>
      <c r="F60" s="559">
        <v>191096</v>
      </c>
    </row>
    <row r="61" spans="1:6" ht="12.75">
      <c r="A61" s="553">
        <v>12</v>
      </c>
      <c r="B61" s="544" t="s">
        <v>299</v>
      </c>
      <c r="F61" s="544">
        <v>0</v>
      </c>
    </row>
    <row r="62" spans="1:6" ht="12.75">
      <c r="A62" s="553">
        <v>13</v>
      </c>
      <c r="B62" s="544" t="s">
        <v>300</v>
      </c>
      <c r="F62" s="544" t="s">
        <v>354</v>
      </c>
    </row>
    <row r="63" spans="1:6" ht="12.75">
      <c r="A63" s="553">
        <v>14</v>
      </c>
      <c r="B63" s="544" t="s">
        <v>449</v>
      </c>
      <c r="F63" s="559">
        <v>138417</v>
      </c>
    </row>
    <row r="64" spans="1:8" ht="12.75">
      <c r="A64" s="551" t="s">
        <v>88</v>
      </c>
      <c r="B64" s="544" t="s">
        <v>302</v>
      </c>
      <c r="F64" s="562">
        <v>138417</v>
      </c>
      <c r="G64" s="563"/>
      <c r="H64" s="555"/>
    </row>
    <row r="65" spans="1:7" ht="12.75">
      <c r="A65" s="553">
        <v>15</v>
      </c>
      <c r="B65" s="544" t="s">
        <v>191</v>
      </c>
      <c r="F65" s="564">
        <v>10356.27</v>
      </c>
      <c r="G65" s="552"/>
    </row>
    <row r="66" spans="1:6" ht="12.75">
      <c r="A66" s="553">
        <v>16</v>
      </c>
      <c r="B66" s="544" t="s">
        <v>23</v>
      </c>
      <c r="F66" s="544">
        <v>0</v>
      </c>
    </row>
    <row r="68" spans="1:6" ht="12.75">
      <c r="A68" s="553">
        <v>17</v>
      </c>
      <c r="B68" s="544" t="s">
        <v>24</v>
      </c>
      <c r="F68" s="564">
        <v>8484.75</v>
      </c>
    </row>
    <row r="69" spans="1:6" ht="40.5" customHeight="1">
      <c r="A69" s="553">
        <v>18</v>
      </c>
      <c r="B69" s="544" t="s">
        <v>25</v>
      </c>
      <c r="F69" s="564">
        <v>63019.36</v>
      </c>
    </row>
    <row r="70" spans="1:6" ht="12.75">
      <c r="A70" s="553">
        <v>19</v>
      </c>
      <c r="B70" s="544" t="s">
        <v>26</v>
      </c>
      <c r="F70" s="564">
        <v>75505.62</v>
      </c>
    </row>
    <row r="71" spans="1:6" ht="12.75">
      <c r="A71" s="553">
        <v>20</v>
      </c>
      <c r="B71" s="544" t="s">
        <v>192</v>
      </c>
      <c r="F71" s="564">
        <v>44628.83</v>
      </c>
    </row>
    <row r="72" spans="1:6" ht="12.75">
      <c r="A72" s="553">
        <v>21</v>
      </c>
      <c r="B72" s="544" t="s">
        <v>28</v>
      </c>
      <c r="F72" s="564">
        <v>138508.11</v>
      </c>
    </row>
    <row r="73" spans="1:6" ht="12.75">
      <c r="A73" s="553">
        <v>22</v>
      </c>
      <c r="B73" s="550" t="s">
        <v>193</v>
      </c>
      <c r="F73" s="564">
        <f>SUM(F49,F51,F52,F55,F58,F61:F63,F65,F66,F68:F72)</f>
        <v>2728993.94</v>
      </c>
    </row>
    <row r="74" spans="1:6" ht="12.75">
      <c r="A74" s="551" t="s">
        <v>99</v>
      </c>
      <c r="B74" s="544" t="s">
        <v>29</v>
      </c>
      <c r="F74" s="564">
        <v>355431</v>
      </c>
    </row>
    <row r="75" spans="1:6" ht="12.75">
      <c r="A75" s="553">
        <v>23</v>
      </c>
      <c r="B75" s="550" t="s">
        <v>321</v>
      </c>
      <c r="F75" s="564">
        <f>F73+F74</f>
        <v>3084424.94</v>
      </c>
    </row>
    <row r="76" ht="12.75">
      <c r="A76" s="552"/>
    </row>
    <row r="77" ht="12.75">
      <c r="A77" s="552"/>
    </row>
    <row r="78" ht="12.75">
      <c r="A78" s="546" t="s">
        <v>357</v>
      </c>
    </row>
    <row r="80" spans="1:6" ht="12.75">
      <c r="A80" s="552" t="s">
        <v>194</v>
      </c>
      <c r="C80" s="565" t="s">
        <v>189</v>
      </c>
      <c r="E80" s="552" t="s">
        <v>6</v>
      </c>
      <c r="F80" s="552" t="s">
        <v>195</v>
      </c>
    </row>
    <row r="82" spans="2:5" ht="12.75">
      <c r="B82" s="557" t="s">
        <v>196</v>
      </c>
      <c r="C82" s="557"/>
      <c r="D82" s="557"/>
      <c r="E82" s="556"/>
    </row>
    <row r="83" spans="2:5" ht="12.75">
      <c r="B83" s="557" t="s">
        <v>197</v>
      </c>
      <c r="C83" s="557"/>
      <c r="D83" s="557"/>
      <c r="E83" s="556"/>
    </row>
    <row r="84" spans="2:5" ht="12.75">
      <c r="B84" s="557" t="s">
        <v>198</v>
      </c>
      <c r="C84" s="557"/>
      <c r="D84" s="557"/>
      <c r="E84" s="556"/>
    </row>
    <row r="85" spans="2:5" ht="12.75">
      <c r="B85" s="557" t="s">
        <v>358</v>
      </c>
      <c r="C85" s="557"/>
      <c r="D85" s="557"/>
      <c r="E85" s="556"/>
    </row>
    <row r="86" spans="1:6" ht="12.75">
      <c r="A86" s="553">
        <v>24</v>
      </c>
      <c r="B86" s="544" t="s">
        <v>304</v>
      </c>
      <c r="E86" s="559">
        <v>9185</v>
      </c>
      <c r="F86" s="559">
        <v>353827</v>
      </c>
    </row>
    <row r="87" spans="1:7" ht="12.75">
      <c r="A87" s="552" t="s">
        <v>102</v>
      </c>
      <c r="B87" s="544" t="s">
        <v>305</v>
      </c>
      <c r="E87" s="559">
        <v>8860</v>
      </c>
      <c r="F87" s="559">
        <v>337930</v>
      </c>
      <c r="G87" s="555"/>
    </row>
    <row r="88" spans="1:9" ht="12.75">
      <c r="A88" s="552" t="s">
        <v>104</v>
      </c>
      <c r="B88" s="544" t="s">
        <v>31</v>
      </c>
      <c r="E88" s="559">
        <v>7571</v>
      </c>
      <c r="F88" s="552" t="s">
        <v>199</v>
      </c>
      <c r="G88" s="749" t="s">
        <v>306</v>
      </c>
      <c r="H88" s="749"/>
      <c r="I88" s="749"/>
    </row>
    <row r="89" spans="1:9" ht="12.75">
      <c r="A89" s="552" t="s">
        <v>105</v>
      </c>
      <c r="B89" s="544" t="s">
        <v>32</v>
      </c>
      <c r="E89" s="559">
        <v>1289</v>
      </c>
      <c r="F89" s="552" t="s">
        <v>199</v>
      </c>
      <c r="G89" s="749" t="s">
        <v>306</v>
      </c>
      <c r="H89" s="749"/>
      <c r="I89" s="749"/>
    </row>
    <row r="90" spans="1:6" ht="12.75">
      <c r="A90" s="552" t="s">
        <v>106</v>
      </c>
      <c r="B90" s="544" t="s">
        <v>33</v>
      </c>
      <c r="E90" s="559">
        <v>23</v>
      </c>
      <c r="F90" s="559">
        <v>10238</v>
      </c>
    </row>
    <row r="91" spans="1:6" ht="12.75">
      <c r="A91" s="552" t="s">
        <v>107</v>
      </c>
      <c r="B91" s="544" t="s">
        <v>307</v>
      </c>
      <c r="E91" s="559">
        <v>302</v>
      </c>
      <c r="F91" s="559">
        <v>5659</v>
      </c>
    </row>
    <row r="92" spans="1:6" ht="12.75">
      <c r="A92" s="552" t="s">
        <v>108</v>
      </c>
      <c r="B92" s="544" t="s">
        <v>308</v>
      </c>
      <c r="E92" s="544" t="s">
        <v>354</v>
      </c>
      <c r="F92" s="544" t="s">
        <v>354</v>
      </c>
    </row>
    <row r="93" spans="1:6" ht="12.75">
      <c r="A93" s="552" t="s">
        <v>109</v>
      </c>
      <c r="B93" s="544" t="s">
        <v>309</v>
      </c>
      <c r="E93" s="559">
        <v>1971</v>
      </c>
      <c r="F93" s="552" t="s">
        <v>199</v>
      </c>
    </row>
    <row r="94" spans="1:6" ht="12.75">
      <c r="A94" s="553">
        <v>25</v>
      </c>
      <c r="B94" s="750" t="s">
        <v>310</v>
      </c>
      <c r="C94" s="750"/>
      <c r="D94" s="750"/>
      <c r="E94" s="559">
        <v>6253</v>
      </c>
      <c r="F94" s="559">
        <v>298539</v>
      </c>
    </row>
    <row r="95" spans="1:7" ht="12.75">
      <c r="A95" s="552" t="s">
        <v>103</v>
      </c>
      <c r="B95" s="750" t="s">
        <v>311</v>
      </c>
      <c r="C95" s="750"/>
      <c r="D95" s="750"/>
      <c r="E95" s="566">
        <v>0</v>
      </c>
      <c r="F95" s="566">
        <v>4300</v>
      </c>
      <c r="G95" s="555" t="s">
        <v>359</v>
      </c>
    </row>
    <row r="96" spans="1:6" ht="12.75">
      <c r="A96" s="553">
        <v>26</v>
      </c>
      <c r="B96" s="544" t="s">
        <v>360</v>
      </c>
      <c r="E96" s="559">
        <v>1963</v>
      </c>
      <c r="F96" s="559">
        <v>113974</v>
      </c>
    </row>
    <row r="97" ht="12.75">
      <c r="B97" s="544" t="s">
        <v>361</v>
      </c>
    </row>
    <row r="99" spans="2:4" ht="12.75">
      <c r="B99" s="557" t="s">
        <v>200</v>
      </c>
      <c r="C99" s="557"/>
      <c r="D99" s="557"/>
    </row>
    <row r="100" spans="2:4" ht="12.75">
      <c r="B100" s="557" t="s">
        <v>362</v>
      </c>
      <c r="C100" s="557"/>
      <c r="D100" s="557"/>
    </row>
    <row r="101" spans="1:7" ht="12.75">
      <c r="A101" s="553">
        <v>27</v>
      </c>
      <c r="B101" s="544" t="s">
        <v>322</v>
      </c>
      <c r="E101" s="544">
        <v>9</v>
      </c>
      <c r="F101" s="559">
        <v>1816</v>
      </c>
      <c r="G101" s="555" t="s">
        <v>363</v>
      </c>
    </row>
    <row r="102" spans="1:6" ht="12.75">
      <c r="A102" s="551" t="s">
        <v>364</v>
      </c>
      <c r="B102" s="550" t="s">
        <v>323</v>
      </c>
      <c r="E102" s="544">
        <v>9</v>
      </c>
      <c r="F102" s="559">
        <v>1647</v>
      </c>
    </row>
    <row r="103" spans="1:6" ht="12.75">
      <c r="A103" s="552" t="s">
        <v>365</v>
      </c>
      <c r="B103" s="550" t="s">
        <v>324</v>
      </c>
      <c r="E103" s="544" t="s">
        <v>354</v>
      </c>
      <c r="F103" s="544" t="s">
        <v>354</v>
      </c>
    </row>
    <row r="104" spans="1:7" ht="12.75">
      <c r="A104" s="553">
        <v>28</v>
      </c>
      <c r="B104" s="544" t="s">
        <v>366</v>
      </c>
      <c r="E104" s="544">
        <v>9</v>
      </c>
      <c r="F104" s="559">
        <v>1816</v>
      </c>
      <c r="G104" s="555" t="s">
        <v>312</v>
      </c>
    </row>
    <row r="105" spans="1:7" ht="12.75">
      <c r="A105" s="553">
        <v>29</v>
      </c>
      <c r="B105" s="544" t="s">
        <v>313</v>
      </c>
      <c r="E105" s="567" t="s">
        <v>354</v>
      </c>
      <c r="F105" s="568">
        <v>3429</v>
      </c>
      <c r="G105" s="555" t="s">
        <v>359</v>
      </c>
    </row>
    <row r="106" spans="1:5" ht="12.75">
      <c r="A106" s="553"/>
      <c r="E106" s="552"/>
    </row>
    <row r="107" spans="1:6" ht="12.75">
      <c r="A107" s="553">
        <v>30</v>
      </c>
      <c r="B107" s="750" t="s">
        <v>367</v>
      </c>
      <c r="C107" s="750"/>
      <c r="E107" s="559">
        <v>16981</v>
      </c>
      <c r="F107" s="559">
        <v>1280144</v>
      </c>
    </row>
    <row r="108" ht="12.75">
      <c r="A108" s="553"/>
    </row>
    <row r="109" spans="1:6" ht="12.75">
      <c r="A109" s="553">
        <v>31</v>
      </c>
      <c r="B109" s="544" t="s">
        <v>35</v>
      </c>
      <c r="E109" s="544">
        <v>5</v>
      </c>
      <c r="F109" s="559">
        <v>2569</v>
      </c>
    </row>
    <row r="111" spans="1:6" ht="12.75">
      <c r="A111" s="553">
        <v>32</v>
      </c>
      <c r="B111" s="544" t="s">
        <v>201</v>
      </c>
      <c r="E111" s="544">
        <v>72</v>
      </c>
      <c r="F111" s="559">
        <v>9812</v>
      </c>
    </row>
    <row r="112" ht="12.75">
      <c r="A112" s="553"/>
    </row>
    <row r="113" spans="1:6" ht="12.75">
      <c r="A113" s="553">
        <v>33</v>
      </c>
      <c r="B113" s="544" t="s">
        <v>202</v>
      </c>
      <c r="E113" s="544">
        <v>0</v>
      </c>
      <c r="F113" s="559">
        <v>1268</v>
      </c>
    </row>
    <row r="114" ht="12.75">
      <c r="A114" s="553"/>
    </row>
    <row r="115" spans="1:6" ht="12.75">
      <c r="A115" s="553">
        <v>34</v>
      </c>
      <c r="B115" s="544" t="s">
        <v>368</v>
      </c>
      <c r="E115" s="544">
        <v>127</v>
      </c>
      <c r="F115" s="559">
        <v>1668</v>
      </c>
    </row>
    <row r="117" spans="1:6" ht="12.75">
      <c r="A117" s="553">
        <v>35</v>
      </c>
      <c r="B117" s="750" t="s">
        <v>369</v>
      </c>
      <c r="C117" s="750"/>
      <c r="D117" s="750"/>
      <c r="E117" s="544">
        <v>264</v>
      </c>
      <c r="F117" s="559">
        <v>1919</v>
      </c>
    </row>
    <row r="118" ht="12.75">
      <c r="A118" s="553"/>
    </row>
    <row r="119" spans="1:6" ht="12.75">
      <c r="A119" s="553">
        <v>36</v>
      </c>
      <c r="B119" s="544" t="s">
        <v>370</v>
      </c>
      <c r="E119" s="544">
        <v>3</v>
      </c>
      <c r="F119" s="544">
        <v>194</v>
      </c>
    </row>
    <row r="121" spans="1:6" ht="12.75">
      <c r="A121" s="553">
        <v>37</v>
      </c>
      <c r="B121" s="544" t="s">
        <v>41</v>
      </c>
      <c r="E121" s="544" t="s">
        <v>354</v>
      </c>
      <c r="F121" s="544" t="s">
        <v>354</v>
      </c>
    </row>
    <row r="124" ht="12.75">
      <c r="A124" s="550" t="s">
        <v>371</v>
      </c>
    </row>
    <row r="125" ht="12.75">
      <c r="A125" s="550"/>
    </row>
    <row r="126" spans="1:6" ht="12.75">
      <c r="A126" s="550"/>
      <c r="F126" s="552" t="s">
        <v>183</v>
      </c>
    </row>
    <row r="128" ht="12.75">
      <c r="B128" s="557" t="s">
        <v>372</v>
      </c>
    </row>
    <row r="129" spans="1:6" ht="12.75">
      <c r="A129" s="553">
        <v>38</v>
      </c>
      <c r="B129" s="544" t="s">
        <v>45</v>
      </c>
      <c r="F129" s="559">
        <v>70596</v>
      </c>
    </row>
    <row r="130" spans="1:6" ht="12.75">
      <c r="A130" s="553">
        <v>39</v>
      </c>
      <c r="B130" s="544" t="s">
        <v>46</v>
      </c>
      <c r="F130" s="559">
        <v>16903</v>
      </c>
    </row>
    <row r="131" spans="1:6" ht="12.75">
      <c r="A131" s="553">
        <v>40</v>
      </c>
      <c r="B131" s="544" t="s">
        <v>47</v>
      </c>
      <c r="F131" s="559">
        <v>0</v>
      </c>
    </row>
    <row r="132" spans="1:6" ht="12.75">
      <c r="A132" s="553">
        <v>41</v>
      </c>
      <c r="B132" s="544" t="s">
        <v>203</v>
      </c>
      <c r="F132" s="559">
        <v>13401</v>
      </c>
    </row>
    <row r="134" spans="2:5" ht="12.75">
      <c r="B134" s="557" t="s">
        <v>204</v>
      </c>
      <c r="C134" s="557"/>
      <c r="D134" s="557"/>
      <c r="E134" s="557"/>
    </row>
    <row r="135" spans="2:9" ht="12.75">
      <c r="B135" s="557" t="s">
        <v>373</v>
      </c>
      <c r="C135" s="557"/>
      <c r="D135" s="557"/>
      <c r="E135" s="557"/>
      <c r="G135" s="555"/>
      <c r="H135" s="555"/>
      <c r="I135" s="555"/>
    </row>
    <row r="136" spans="1:6" ht="12.75">
      <c r="A136" s="553">
        <v>42</v>
      </c>
      <c r="B136" s="544" t="s">
        <v>205</v>
      </c>
      <c r="F136" s="559">
        <v>1529</v>
      </c>
    </row>
    <row r="137" spans="1:6" ht="12.75">
      <c r="A137" s="553">
        <v>43</v>
      </c>
      <c r="B137" s="544" t="s">
        <v>206</v>
      </c>
      <c r="F137" s="559">
        <v>3672</v>
      </c>
    </row>
    <row r="138" spans="1:9" ht="12.75">
      <c r="A138" s="553">
        <v>44</v>
      </c>
      <c r="B138" s="550" t="s">
        <v>160</v>
      </c>
      <c r="F138" s="559">
        <f>F136+F137</f>
        <v>5201</v>
      </c>
      <c r="G138" s="749" t="s">
        <v>314</v>
      </c>
      <c r="H138" s="750"/>
      <c r="I138" s="750"/>
    </row>
    <row r="139" spans="1:9" ht="12.75">
      <c r="A139" s="552" t="s">
        <v>374</v>
      </c>
      <c r="B139" s="544" t="s">
        <v>207</v>
      </c>
      <c r="F139" s="559">
        <v>3328</v>
      </c>
      <c r="G139" s="749" t="s">
        <v>375</v>
      </c>
      <c r="H139" s="750"/>
      <c r="I139" s="750"/>
    </row>
    <row r="140" spans="1:9" ht="12.75">
      <c r="A140" s="552" t="s">
        <v>376</v>
      </c>
      <c r="B140" s="544" t="s">
        <v>208</v>
      </c>
      <c r="F140" s="559">
        <v>135</v>
      </c>
      <c r="G140" s="749" t="s">
        <v>375</v>
      </c>
      <c r="H140" s="750"/>
      <c r="I140" s="750"/>
    </row>
    <row r="141" spans="1:7" ht="12.75">
      <c r="A141" s="553">
        <v>45</v>
      </c>
      <c r="B141" s="750" t="s">
        <v>315</v>
      </c>
      <c r="C141" s="750"/>
      <c r="D141" s="750"/>
      <c r="E141" s="750"/>
      <c r="F141" s="559">
        <v>138</v>
      </c>
      <c r="G141" s="555" t="s">
        <v>316</v>
      </c>
    </row>
    <row r="143" spans="2:5" ht="12.75">
      <c r="B143" s="557" t="s">
        <v>209</v>
      </c>
      <c r="C143" s="557"/>
      <c r="D143" s="557"/>
      <c r="E143" s="557"/>
    </row>
    <row r="144" spans="2:9" ht="12.75">
      <c r="B144" s="557" t="s">
        <v>377</v>
      </c>
      <c r="C144" s="557"/>
      <c r="D144" s="557"/>
      <c r="E144" s="557"/>
      <c r="G144" s="555"/>
      <c r="H144" s="555"/>
      <c r="I144" s="555"/>
    </row>
    <row r="145" spans="1:6" ht="12.75">
      <c r="A145" s="553">
        <v>46</v>
      </c>
      <c r="B145" s="544" t="s">
        <v>205</v>
      </c>
      <c r="F145" s="559">
        <v>2156</v>
      </c>
    </row>
    <row r="146" spans="1:6" ht="12.75">
      <c r="A146" s="553">
        <v>47</v>
      </c>
      <c r="B146" s="544" t="s">
        <v>206</v>
      </c>
      <c r="F146" s="559">
        <v>2122</v>
      </c>
    </row>
    <row r="147" spans="1:9" ht="12.75">
      <c r="A147" s="553">
        <v>48</v>
      </c>
      <c r="B147" s="550" t="s">
        <v>160</v>
      </c>
      <c r="F147" s="559">
        <f>F145+F146</f>
        <v>4278</v>
      </c>
      <c r="G147" s="749" t="s">
        <v>314</v>
      </c>
      <c r="H147" s="750"/>
      <c r="I147" s="750"/>
    </row>
    <row r="148" spans="1:9" ht="12.75">
      <c r="A148" s="552" t="s">
        <v>378</v>
      </c>
      <c r="B148" s="544" t="s">
        <v>210</v>
      </c>
      <c r="F148" s="559">
        <v>2171</v>
      </c>
      <c r="G148" s="749" t="s">
        <v>379</v>
      </c>
      <c r="H148" s="750"/>
      <c r="I148" s="750"/>
    </row>
    <row r="149" spans="1:9" ht="12.75">
      <c r="A149" s="552" t="s">
        <v>380</v>
      </c>
      <c r="B149" s="544" t="s">
        <v>211</v>
      </c>
      <c r="F149" s="559">
        <v>280</v>
      </c>
      <c r="G149" s="749" t="s">
        <v>379</v>
      </c>
      <c r="H149" s="750"/>
      <c r="I149" s="750"/>
    </row>
    <row r="150" spans="1:7" ht="12.75">
      <c r="A150" s="553">
        <v>49</v>
      </c>
      <c r="B150" s="750" t="s">
        <v>317</v>
      </c>
      <c r="C150" s="750"/>
      <c r="D150" s="750"/>
      <c r="F150" s="544">
        <v>0</v>
      </c>
      <c r="G150" s="555" t="s">
        <v>318</v>
      </c>
    </row>
    <row r="152" spans="2:4" ht="12.75">
      <c r="B152" s="557" t="s">
        <v>381</v>
      </c>
      <c r="C152" s="557"/>
      <c r="D152" s="557"/>
    </row>
    <row r="153" spans="1:6" ht="12.75">
      <c r="A153" s="553">
        <v>50</v>
      </c>
      <c r="B153" s="544" t="s">
        <v>212</v>
      </c>
      <c r="F153" s="544">
        <v>219</v>
      </c>
    </row>
    <row r="154" spans="1:6" ht="12.75">
      <c r="A154" s="553">
        <v>51</v>
      </c>
      <c r="B154" s="544" t="s">
        <v>213</v>
      </c>
      <c r="F154" s="559">
        <v>3800</v>
      </c>
    </row>
    <row r="155" spans="1:6" ht="12.75">
      <c r="A155" s="553">
        <v>52</v>
      </c>
      <c r="B155" s="544" t="s">
        <v>319</v>
      </c>
      <c r="F155" s="544">
        <v>156</v>
      </c>
    </row>
    <row r="156" spans="1:6" ht="12.75">
      <c r="A156" s="553">
        <v>53</v>
      </c>
      <c r="B156" s="544" t="s">
        <v>214</v>
      </c>
      <c r="F156" s="544">
        <v>132</v>
      </c>
    </row>
    <row r="157" spans="2:4" ht="12.75">
      <c r="B157" s="750" t="s">
        <v>320</v>
      </c>
      <c r="C157" s="750"/>
      <c r="D157" s="750"/>
    </row>
    <row r="158" spans="1:6" ht="12.75">
      <c r="A158" s="553">
        <v>54</v>
      </c>
      <c r="B158" s="544" t="s">
        <v>214</v>
      </c>
      <c r="F158" s="559">
        <v>3668</v>
      </c>
    </row>
    <row r="159" ht="12.75">
      <c r="B159" s="544" t="s">
        <v>215</v>
      </c>
    </row>
    <row r="161" ht="12.75">
      <c r="A161" s="550" t="s">
        <v>382</v>
      </c>
    </row>
    <row r="163" spans="1:6" ht="12.75">
      <c r="A163" s="552" t="s">
        <v>194</v>
      </c>
      <c r="C163" s="552" t="s">
        <v>189</v>
      </c>
      <c r="F163" s="552" t="s">
        <v>183</v>
      </c>
    </row>
    <row r="165" spans="1:6" ht="12.75">
      <c r="A165" s="553">
        <v>55</v>
      </c>
      <c r="B165" s="544" t="s">
        <v>61</v>
      </c>
      <c r="F165" s="544">
        <v>87.5</v>
      </c>
    </row>
    <row r="166" spans="1:6" ht="12.75">
      <c r="A166" s="553">
        <v>56</v>
      </c>
      <c r="B166" s="544" t="s">
        <v>216</v>
      </c>
      <c r="F166" s="544">
        <v>65</v>
      </c>
    </row>
    <row r="167" ht="12.75">
      <c r="B167" s="544" t="s">
        <v>217</v>
      </c>
    </row>
    <row r="168" spans="1:6" ht="12.75">
      <c r="A168" s="553">
        <v>57</v>
      </c>
      <c r="B168" s="544" t="s">
        <v>63</v>
      </c>
      <c r="F168" s="559">
        <v>8694</v>
      </c>
    </row>
    <row r="169" spans="1:6" ht="12.75">
      <c r="A169" s="553">
        <v>58</v>
      </c>
      <c r="B169" s="544" t="s">
        <v>64</v>
      </c>
      <c r="F169" s="569">
        <v>421</v>
      </c>
    </row>
    <row r="171" ht="12.75">
      <c r="B171" s="570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lblakeley@csustan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28">
      <selection activeCell="J1" sqref="J1"/>
    </sheetView>
  </sheetViews>
  <sheetFormatPr defaultColWidth="9.140625" defaultRowHeight="12.75"/>
  <cols>
    <col min="1" max="5" width="11.421875" style="8" customWidth="1"/>
    <col min="6" max="6" width="14.421875" style="9" customWidth="1"/>
    <col min="7" max="16384" width="11.421875" style="8" customWidth="1"/>
  </cols>
  <sheetData>
    <row r="1" spans="1:3" ht="18">
      <c r="A1" s="6" t="s">
        <v>170</v>
      </c>
      <c r="B1" s="7"/>
      <c r="C1" s="7"/>
    </row>
    <row r="2" spans="1:3" ht="18">
      <c r="A2" s="7" t="s">
        <v>171</v>
      </c>
      <c r="B2" s="7"/>
      <c r="C2" s="7"/>
    </row>
    <row r="3" spans="1:3" ht="18">
      <c r="A3" s="10" t="s">
        <v>344</v>
      </c>
      <c r="B3" s="7"/>
      <c r="C3" s="7" t="s">
        <v>345</v>
      </c>
    </row>
    <row r="5" spans="1:5" ht="12.75">
      <c r="A5" s="11" t="s">
        <v>172</v>
      </c>
      <c r="B5" s="60" t="s">
        <v>138</v>
      </c>
      <c r="C5" s="13"/>
      <c r="D5" s="13"/>
      <c r="E5" s="14"/>
    </row>
    <row r="7" spans="1:5" ht="12.75">
      <c r="A7" s="15" t="s">
        <v>173</v>
      </c>
      <c r="C7" s="12" t="s">
        <v>174</v>
      </c>
      <c r="D7" s="13"/>
      <c r="E7" s="14"/>
    </row>
    <row r="9" spans="1:5" ht="12.75">
      <c r="A9" s="15" t="s">
        <v>175</v>
      </c>
      <c r="C9" s="12" t="s">
        <v>176</v>
      </c>
      <c r="D9" s="13"/>
      <c r="E9" s="14"/>
    </row>
    <row r="11" spans="1:3" ht="12.75">
      <c r="A11" s="15" t="s">
        <v>177</v>
      </c>
      <c r="B11" s="12" t="s">
        <v>284</v>
      </c>
      <c r="C11" s="14"/>
    </row>
    <row r="13" spans="1:3" ht="12.75">
      <c r="A13" s="15" t="s">
        <v>178</v>
      </c>
      <c r="B13" s="12" t="s">
        <v>285</v>
      </c>
      <c r="C13" s="14"/>
    </row>
    <row r="15" spans="1:4" ht="15">
      <c r="A15" s="15" t="s">
        <v>179</v>
      </c>
      <c r="C15" s="4" t="s">
        <v>180</v>
      </c>
      <c r="D15" s="14"/>
    </row>
    <row r="18" ht="12.75">
      <c r="A18" s="15" t="s">
        <v>286</v>
      </c>
    </row>
    <row r="19" ht="12.75">
      <c r="A19" s="15" t="s">
        <v>287</v>
      </c>
    </row>
    <row r="20" spans="1:6" ht="12.75">
      <c r="A20" s="652" t="s">
        <v>288</v>
      </c>
      <c r="B20" s="653"/>
      <c r="C20" s="653"/>
      <c r="D20" s="653"/>
      <c r="E20" s="653"/>
      <c r="F20" s="653"/>
    </row>
    <row r="21" spans="1:6" ht="12.75">
      <c r="A21" s="652" t="s">
        <v>346</v>
      </c>
      <c r="B21" s="653"/>
      <c r="C21" s="653"/>
      <c r="D21" s="653"/>
      <c r="E21" s="653"/>
      <c r="F21" s="653"/>
    </row>
    <row r="23" ht="12.75">
      <c r="A23" s="15" t="s">
        <v>347</v>
      </c>
    </row>
    <row r="24" ht="12.75">
      <c r="A24" s="15"/>
    </row>
    <row r="25" spans="1:6" ht="12.75">
      <c r="A25" s="17" t="s">
        <v>181</v>
      </c>
      <c r="C25" s="18" t="s">
        <v>182</v>
      </c>
      <c r="F25" s="17" t="s">
        <v>183</v>
      </c>
    </row>
    <row r="27" spans="1:7" ht="12.75">
      <c r="A27" s="19">
        <v>1</v>
      </c>
      <c r="B27" s="8" t="s">
        <v>184</v>
      </c>
      <c r="F27" s="9">
        <v>1</v>
      </c>
      <c r="G27" s="8" t="s">
        <v>348</v>
      </c>
    </row>
    <row r="28" ht="12.75">
      <c r="A28" s="19"/>
    </row>
    <row r="30" ht="12.75">
      <c r="A30" s="11" t="s">
        <v>349</v>
      </c>
    </row>
    <row r="32" spans="1:6" ht="12.75">
      <c r="A32" s="18" t="s">
        <v>181</v>
      </c>
      <c r="C32" s="18" t="s">
        <v>185</v>
      </c>
      <c r="F32" s="17" t="s">
        <v>186</v>
      </c>
    </row>
    <row r="33" spans="1:6" ht="12.75">
      <c r="A33" s="18"/>
      <c r="C33" s="18"/>
      <c r="F33" s="17"/>
    </row>
    <row r="34" spans="1:6" ht="12.75">
      <c r="A34" s="19">
        <v>2</v>
      </c>
      <c r="B34" s="8" t="s">
        <v>187</v>
      </c>
      <c r="F34" s="9">
        <f>F35+F36</f>
        <v>11.97</v>
      </c>
    </row>
    <row r="35" spans="1:6" ht="12.75">
      <c r="A35" s="17" t="s">
        <v>68</v>
      </c>
      <c r="B35" s="8" t="s">
        <v>11</v>
      </c>
      <c r="F35" s="9">
        <f>8+0.97</f>
        <v>8.97</v>
      </c>
    </row>
    <row r="36" spans="1:6" ht="12.75">
      <c r="A36" s="17" t="s">
        <v>69</v>
      </c>
      <c r="B36" s="8" t="s">
        <v>12</v>
      </c>
      <c r="F36" s="9">
        <v>3</v>
      </c>
    </row>
    <row r="37" spans="1:6" ht="12.75">
      <c r="A37" s="19">
        <v>3</v>
      </c>
      <c r="B37" s="8" t="s">
        <v>13</v>
      </c>
      <c r="F37" s="9">
        <v>15</v>
      </c>
    </row>
    <row r="38" spans="1:8" ht="12.75">
      <c r="A38" s="17" t="s">
        <v>71</v>
      </c>
      <c r="B38" s="8" t="s">
        <v>14</v>
      </c>
      <c r="F38" s="16">
        <v>13</v>
      </c>
      <c r="G38" s="20" t="s">
        <v>289</v>
      </c>
      <c r="H38" s="21"/>
    </row>
    <row r="39" spans="1:8" ht="12.75">
      <c r="A39" s="19">
        <v>4</v>
      </c>
      <c r="B39" s="654" t="s">
        <v>290</v>
      </c>
      <c r="C39" s="654"/>
      <c r="D39" s="654"/>
      <c r="E39" s="654"/>
      <c r="F39" s="9">
        <v>0</v>
      </c>
      <c r="G39" s="22"/>
      <c r="H39" s="22"/>
    </row>
    <row r="40" spans="1:6" ht="12.75">
      <c r="A40" s="19">
        <v>5</v>
      </c>
      <c r="B40" s="8" t="s">
        <v>15</v>
      </c>
      <c r="F40" s="9">
        <v>9.71</v>
      </c>
    </row>
    <row r="41" spans="1:6" ht="12.75">
      <c r="A41" s="19">
        <v>6</v>
      </c>
      <c r="B41" s="15" t="s">
        <v>188</v>
      </c>
      <c r="F41" s="9">
        <f>F34+F37+F39+F40</f>
        <v>36.68</v>
      </c>
    </row>
    <row r="44" ht="12.75">
      <c r="A44" s="15" t="s">
        <v>350</v>
      </c>
    </row>
    <row r="46" spans="1:6" ht="12.75">
      <c r="A46" s="18" t="s">
        <v>181</v>
      </c>
      <c r="C46" s="18" t="s">
        <v>189</v>
      </c>
      <c r="F46" s="17" t="s">
        <v>190</v>
      </c>
    </row>
    <row r="47" spans="1:4" ht="12.75">
      <c r="A47" s="18"/>
      <c r="D47" s="18"/>
    </row>
    <row r="48" spans="2:5" ht="12.75">
      <c r="B48" s="23" t="s">
        <v>351</v>
      </c>
      <c r="C48" s="22"/>
      <c r="D48" s="22"/>
      <c r="E48" s="22"/>
    </row>
    <row r="49" spans="1:7" ht="12.75">
      <c r="A49" s="19">
        <v>7</v>
      </c>
      <c r="B49" s="8" t="s">
        <v>16</v>
      </c>
      <c r="F49" s="24">
        <f>F50+56880+112344+57012</f>
        <v>717948</v>
      </c>
      <c r="G49" s="25"/>
    </row>
    <row r="50" spans="1:7" ht="12.75">
      <c r="A50" s="17" t="s">
        <v>75</v>
      </c>
      <c r="B50" s="8" t="s">
        <v>17</v>
      </c>
      <c r="F50" s="24">
        <f>84552+50040+78228+43776+45864+61800+53553+38192+35707</f>
        <v>491712</v>
      </c>
      <c r="G50" s="25"/>
    </row>
    <row r="51" spans="1:7" ht="12.75">
      <c r="A51" s="19">
        <v>8</v>
      </c>
      <c r="B51" s="8" t="s">
        <v>18</v>
      </c>
      <c r="F51" s="24">
        <f>67140+35376+35504+29448+35916+24552+33324+36660+40572+43790+38100+43872+41472+48204+37522</f>
        <v>591452</v>
      </c>
      <c r="G51" s="26"/>
    </row>
    <row r="52" spans="1:7" ht="12.75">
      <c r="A52" s="19">
        <v>9</v>
      </c>
      <c r="B52" s="8" t="s">
        <v>19</v>
      </c>
      <c r="F52" s="24">
        <v>115135</v>
      </c>
      <c r="G52" s="26"/>
    </row>
    <row r="53" ht="12.75">
      <c r="F53" s="24"/>
    </row>
    <row r="54" spans="2:3" ht="12.75">
      <c r="B54" s="23" t="s">
        <v>352</v>
      </c>
      <c r="C54" s="22"/>
    </row>
    <row r="55" spans="1:7" ht="12.75">
      <c r="A55" s="19">
        <v>10</v>
      </c>
      <c r="B55" s="8" t="s">
        <v>291</v>
      </c>
      <c r="F55" s="27">
        <v>243741</v>
      </c>
      <c r="G55" s="20" t="s">
        <v>353</v>
      </c>
    </row>
    <row r="56" spans="1:6" ht="12.75">
      <c r="A56" s="17" t="s">
        <v>81</v>
      </c>
      <c r="B56" s="8" t="s">
        <v>293</v>
      </c>
      <c r="F56" s="28" t="s">
        <v>354</v>
      </c>
    </row>
    <row r="57" spans="1:6" ht="12.75">
      <c r="A57" s="17" t="s">
        <v>295</v>
      </c>
      <c r="B57" s="654" t="s">
        <v>296</v>
      </c>
      <c r="C57" s="654"/>
      <c r="D57" s="654"/>
      <c r="E57" s="654"/>
      <c r="F57" s="28" t="s">
        <v>354</v>
      </c>
    </row>
    <row r="58" spans="1:6" ht="12.75">
      <c r="A58" s="19">
        <v>11</v>
      </c>
      <c r="B58" s="8" t="s">
        <v>297</v>
      </c>
      <c r="F58" s="28">
        <v>389402</v>
      </c>
    </row>
    <row r="59" spans="1:6" ht="12.75">
      <c r="A59" s="18" t="s">
        <v>83</v>
      </c>
      <c r="B59" s="8" t="s">
        <v>298</v>
      </c>
      <c r="F59" s="28">
        <v>298373</v>
      </c>
    </row>
    <row r="60" spans="1:6" ht="12.75">
      <c r="A60" s="18" t="s">
        <v>84</v>
      </c>
      <c r="B60" s="8" t="s">
        <v>22</v>
      </c>
      <c r="F60" s="28">
        <v>91029</v>
      </c>
    </row>
    <row r="61" spans="1:6" ht="12.75">
      <c r="A61" s="19">
        <v>12</v>
      </c>
      <c r="B61" s="8" t="s">
        <v>299</v>
      </c>
      <c r="F61" s="28">
        <v>19231</v>
      </c>
    </row>
    <row r="62" spans="1:6" ht="12.75">
      <c r="A62" s="19">
        <v>13</v>
      </c>
      <c r="B62" s="8" t="s">
        <v>300</v>
      </c>
      <c r="F62" s="589" t="s">
        <v>354</v>
      </c>
    </row>
    <row r="63" spans="1:6" ht="12.75">
      <c r="A63" s="19">
        <v>14</v>
      </c>
      <c r="B63" s="8" t="s">
        <v>301</v>
      </c>
      <c r="F63" s="589">
        <v>89603</v>
      </c>
    </row>
    <row r="64" spans="1:8" ht="12.75">
      <c r="A64" s="17" t="s">
        <v>88</v>
      </c>
      <c r="B64" s="8" t="s">
        <v>302</v>
      </c>
      <c r="F64" s="590" t="s">
        <v>355</v>
      </c>
      <c r="G64" s="20" t="s">
        <v>356</v>
      </c>
      <c r="H64" s="21"/>
    </row>
    <row r="65" spans="1:7" ht="12.75">
      <c r="A65" s="19">
        <v>15</v>
      </c>
      <c r="B65" s="8" t="s">
        <v>191</v>
      </c>
      <c r="F65" s="28">
        <v>19037</v>
      </c>
      <c r="G65" s="18"/>
    </row>
    <row r="66" spans="1:6" ht="12.75">
      <c r="A66" s="19">
        <v>16</v>
      </c>
      <c r="B66" s="8" t="s">
        <v>23</v>
      </c>
      <c r="F66" s="28">
        <v>0</v>
      </c>
    </row>
    <row r="67" ht="12.75">
      <c r="F67" s="28"/>
    </row>
    <row r="68" spans="1:6" ht="12.75">
      <c r="A68" s="19">
        <v>17</v>
      </c>
      <c r="B68" s="8" t="s">
        <v>24</v>
      </c>
      <c r="F68" s="28">
        <v>23857</v>
      </c>
    </row>
    <row r="69" spans="1:6" ht="40.5" customHeight="1">
      <c r="A69" s="19">
        <v>18</v>
      </c>
      <c r="B69" s="8" t="s">
        <v>25</v>
      </c>
      <c r="F69" s="28">
        <v>16038.88</v>
      </c>
    </row>
    <row r="70" spans="1:6" ht="12.75">
      <c r="A70" s="19">
        <v>19</v>
      </c>
      <c r="B70" s="8" t="s">
        <v>26</v>
      </c>
      <c r="F70" s="28">
        <v>113702.74</v>
      </c>
    </row>
    <row r="71" spans="1:6" ht="12.75">
      <c r="A71" s="19">
        <v>20</v>
      </c>
      <c r="B71" s="8" t="s">
        <v>192</v>
      </c>
      <c r="F71" s="28">
        <v>36762</v>
      </c>
    </row>
    <row r="72" spans="1:6" s="9" customFormat="1" ht="12.75">
      <c r="A72" s="19">
        <v>21</v>
      </c>
      <c r="B72" s="9" t="s">
        <v>28</v>
      </c>
      <c r="F72" s="28">
        <v>187454.74</v>
      </c>
    </row>
    <row r="73" spans="1:6" ht="12.75">
      <c r="A73" s="19">
        <v>22</v>
      </c>
      <c r="B73" s="15" t="s">
        <v>193</v>
      </c>
      <c r="F73" s="28">
        <f>SUM(F49,F51,F52,F55,F58,F61:F63,F65,F66,F68:F72)</f>
        <v>2563364.3600000003</v>
      </c>
    </row>
    <row r="74" spans="1:6" ht="12.75">
      <c r="A74" s="17" t="s">
        <v>99</v>
      </c>
      <c r="B74" s="8" t="s">
        <v>29</v>
      </c>
      <c r="F74" s="28">
        <v>341248.45</v>
      </c>
    </row>
    <row r="75" spans="1:6" ht="12.75">
      <c r="A75" s="19">
        <v>23</v>
      </c>
      <c r="B75" s="15" t="s">
        <v>321</v>
      </c>
      <c r="F75" s="28">
        <f>F73+F74</f>
        <v>2904612.8100000005</v>
      </c>
    </row>
    <row r="76" ht="12.75">
      <c r="A76" s="18"/>
    </row>
    <row r="77" ht="12.75">
      <c r="A77" s="18"/>
    </row>
    <row r="78" ht="12.75">
      <c r="A78" s="11" t="s">
        <v>357</v>
      </c>
    </row>
    <row r="80" spans="1:6" ht="12.75">
      <c r="A80" s="18" t="s">
        <v>194</v>
      </c>
      <c r="C80" s="29" t="s">
        <v>189</v>
      </c>
      <c r="E80" s="18" t="s">
        <v>6</v>
      </c>
      <c r="F80" s="17" t="s">
        <v>195</v>
      </c>
    </row>
    <row r="82" spans="2:5" ht="12.75">
      <c r="B82" s="23" t="s">
        <v>196</v>
      </c>
      <c r="C82" s="23"/>
      <c r="D82" s="23"/>
      <c r="E82" s="22"/>
    </row>
    <row r="83" spans="2:5" ht="12.75">
      <c r="B83" s="23" t="s">
        <v>197</v>
      </c>
      <c r="C83" s="23"/>
      <c r="D83" s="23"/>
      <c r="E83" s="22"/>
    </row>
    <row r="84" spans="2:5" ht="12.75">
      <c r="B84" s="23" t="s">
        <v>198</v>
      </c>
      <c r="C84" s="23"/>
      <c r="D84" s="23"/>
      <c r="E84" s="22"/>
    </row>
    <row r="85" spans="2:5" ht="12.75">
      <c r="B85" s="23" t="s">
        <v>358</v>
      </c>
      <c r="C85" s="23"/>
      <c r="D85" s="23"/>
      <c r="E85" s="22"/>
    </row>
    <row r="86" spans="1:6" ht="12.75">
      <c r="A86" s="19">
        <v>24</v>
      </c>
      <c r="B86" s="8" t="s">
        <v>304</v>
      </c>
      <c r="E86" s="26">
        <f>SUM(E87,E90,E91,E92)</f>
        <v>7059</v>
      </c>
      <c r="F86" s="30">
        <f>SUM(F87,F90,F91,F92)</f>
        <v>387383</v>
      </c>
    </row>
    <row r="87" spans="1:7" ht="12.75">
      <c r="A87" s="18" t="s">
        <v>102</v>
      </c>
      <c r="B87" s="8" t="s">
        <v>305</v>
      </c>
      <c r="E87" s="26">
        <v>4692</v>
      </c>
      <c r="F87" s="30">
        <v>362774</v>
      </c>
      <c r="G87" s="21"/>
    </row>
    <row r="88" spans="1:9" ht="12.75">
      <c r="A88" s="18" t="s">
        <v>104</v>
      </c>
      <c r="B88" s="8" t="s">
        <v>31</v>
      </c>
      <c r="E88" s="26">
        <v>4029</v>
      </c>
      <c r="F88" s="31" t="s">
        <v>199</v>
      </c>
      <c r="G88" s="655" t="s">
        <v>306</v>
      </c>
      <c r="H88" s="655"/>
      <c r="I88" s="655"/>
    </row>
    <row r="89" spans="1:9" ht="12.75">
      <c r="A89" s="18" t="s">
        <v>105</v>
      </c>
      <c r="B89" s="8" t="s">
        <v>32</v>
      </c>
      <c r="E89" s="26">
        <v>663</v>
      </c>
      <c r="F89" s="31" t="s">
        <v>199</v>
      </c>
      <c r="G89" s="655" t="s">
        <v>306</v>
      </c>
      <c r="H89" s="655"/>
      <c r="I89" s="655"/>
    </row>
    <row r="90" spans="1:6" ht="12.75">
      <c r="A90" s="18" t="s">
        <v>106</v>
      </c>
      <c r="B90" s="8" t="s">
        <v>33</v>
      </c>
      <c r="E90" s="26">
        <v>2309</v>
      </c>
      <c r="F90" s="30">
        <v>14393</v>
      </c>
    </row>
    <row r="91" spans="1:6" ht="12.75">
      <c r="A91" s="18" t="s">
        <v>107</v>
      </c>
      <c r="B91" s="8" t="s">
        <v>307</v>
      </c>
      <c r="E91" s="26">
        <v>58</v>
      </c>
      <c r="F91" s="30">
        <v>6768</v>
      </c>
    </row>
    <row r="92" spans="1:6" ht="12.75">
      <c r="A92" s="18" t="s">
        <v>108</v>
      </c>
      <c r="B92" s="8" t="s">
        <v>308</v>
      </c>
      <c r="E92" s="26">
        <v>0</v>
      </c>
      <c r="F92" s="30">
        <v>3448</v>
      </c>
    </row>
    <row r="93" spans="1:6" ht="12.75">
      <c r="A93" s="18" t="s">
        <v>109</v>
      </c>
      <c r="B93" s="8" t="s">
        <v>309</v>
      </c>
      <c r="E93" s="26">
        <v>25882</v>
      </c>
      <c r="F93" s="31" t="s">
        <v>199</v>
      </c>
    </row>
    <row r="94" spans="1:6" s="9" customFormat="1" ht="12.75">
      <c r="A94" s="19">
        <v>25</v>
      </c>
      <c r="B94" s="653" t="s">
        <v>310</v>
      </c>
      <c r="C94" s="653"/>
      <c r="D94" s="653"/>
      <c r="E94" s="30">
        <v>179519</v>
      </c>
      <c r="F94" s="30">
        <v>336408</v>
      </c>
    </row>
    <row r="95" spans="1:7" ht="12.75">
      <c r="A95" s="18" t="s">
        <v>103</v>
      </c>
      <c r="B95" s="654" t="s">
        <v>311</v>
      </c>
      <c r="C95" s="654"/>
      <c r="D95" s="654"/>
      <c r="E95" s="26">
        <v>1892</v>
      </c>
      <c r="F95" s="30">
        <v>10691</v>
      </c>
      <c r="G95" s="21" t="s">
        <v>359</v>
      </c>
    </row>
    <row r="96" spans="1:6" s="9" customFormat="1" ht="12.75">
      <c r="A96" s="19">
        <v>26</v>
      </c>
      <c r="B96" s="9" t="s">
        <v>360</v>
      </c>
      <c r="E96" s="30">
        <v>0</v>
      </c>
      <c r="F96" s="30">
        <v>0</v>
      </c>
    </row>
    <row r="97" s="9" customFormat="1" ht="12.75">
      <c r="B97" s="9" t="s">
        <v>361</v>
      </c>
    </row>
    <row r="99" spans="2:4" ht="12.75">
      <c r="B99" s="23" t="s">
        <v>200</v>
      </c>
      <c r="C99" s="23"/>
      <c r="D99" s="23"/>
    </row>
    <row r="100" spans="2:4" ht="12.75">
      <c r="B100" s="23" t="s">
        <v>362</v>
      </c>
      <c r="C100" s="23"/>
      <c r="D100" s="23"/>
    </row>
    <row r="101" spans="1:7" s="9" customFormat="1" ht="12.75">
      <c r="A101" s="19">
        <v>27</v>
      </c>
      <c r="B101" s="9" t="s">
        <v>383</v>
      </c>
      <c r="E101" s="9">
        <v>251</v>
      </c>
      <c r="F101" s="30">
        <v>1728</v>
      </c>
      <c r="G101" s="21" t="s">
        <v>363</v>
      </c>
    </row>
    <row r="102" spans="1:6" s="9" customFormat="1" ht="12.75">
      <c r="A102" s="17" t="s">
        <v>364</v>
      </c>
      <c r="B102" s="15" t="s">
        <v>323</v>
      </c>
      <c r="E102" s="9">
        <v>0</v>
      </c>
      <c r="F102" s="30">
        <v>1749</v>
      </c>
    </row>
    <row r="103" spans="1:6" s="9" customFormat="1" ht="12.75">
      <c r="A103" s="17" t="s">
        <v>365</v>
      </c>
      <c r="B103" s="15" t="s">
        <v>324</v>
      </c>
      <c r="E103" s="9">
        <v>336</v>
      </c>
      <c r="F103" s="30">
        <v>990</v>
      </c>
    </row>
    <row r="104" spans="1:7" s="9" customFormat="1" ht="12.75">
      <c r="A104" s="19">
        <v>28</v>
      </c>
      <c r="B104" s="9" t="s">
        <v>366</v>
      </c>
      <c r="E104" s="9">
        <v>0</v>
      </c>
      <c r="F104" s="30">
        <v>1699</v>
      </c>
      <c r="G104" s="21" t="s">
        <v>312</v>
      </c>
    </row>
    <row r="105" spans="1:7" s="9" customFormat="1" ht="12.75">
      <c r="A105" s="19">
        <v>29</v>
      </c>
      <c r="B105" s="9" t="s">
        <v>313</v>
      </c>
      <c r="E105" s="32">
        <v>780</v>
      </c>
      <c r="F105" s="30">
        <v>9206</v>
      </c>
      <c r="G105" s="21" t="s">
        <v>359</v>
      </c>
    </row>
    <row r="106" spans="1:5" ht="12.75">
      <c r="A106" s="19"/>
      <c r="E106" s="18"/>
    </row>
    <row r="107" spans="1:6" ht="12.75">
      <c r="A107" s="19">
        <v>30</v>
      </c>
      <c r="B107" s="654" t="s">
        <v>367</v>
      </c>
      <c r="C107" s="654"/>
      <c r="E107" s="30">
        <v>3270</v>
      </c>
      <c r="F107" s="30">
        <v>30707</v>
      </c>
    </row>
    <row r="108" spans="1:6" ht="12.75">
      <c r="A108" s="19"/>
      <c r="E108" s="26"/>
      <c r="F108" s="30"/>
    </row>
    <row r="109" spans="1:6" s="9" customFormat="1" ht="12.75">
      <c r="A109" s="19">
        <v>31</v>
      </c>
      <c r="B109" s="9" t="s">
        <v>35</v>
      </c>
      <c r="E109" s="30">
        <v>0</v>
      </c>
      <c r="F109" s="30">
        <v>600</v>
      </c>
    </row>
    <row r="110" spans="5:6" s="9" customFormat="1" ht="12.75">
      <c r="E110" s="30"/>
      <c r="F110" s="30"/>
    </row>
    <row r="111" spans="1:6" s="9" customFormat="1" ht="12.75">
      <c r="A111" s="19">
        <v>32</v>
      </c>
      <c r="B111" s="9" t="s">
        <v>201</v>
      </c>
      <c r="E111" s="30">
        <v>0</v>
      </c>
      <c r="F111" s="30">
        <v>7978</v>
      </c>
    </row>
    <row r="112" spans="1:6" s="9" customFormat="1" ht="12.75">
      <c r="A112" s="19"/>
      <c r="E112" s="30"/>
      <c r="F112" s="30"/>
    </row>
    <row r="113" spans="1:6" s="9" customFormat="1" ht="12.75">
      <c r="A113" s="19">
        <v>33</v>
      </c>
      <c r="B113" s="9" t="s">
        <v>202</v>
      </c>
      <c r="E113" s="30">
        <v>0</v>
      </c>
      <c r="F113" s="30">
        <v>80</v>
      </c>
    </row>
    <row r="114" spans="1:6" ht="12.75">
      <c r="A114" s="19"/>
      <c r="E114" s="26"/>
      <c r="F114" s="30"/>
    </row>
    <row r="115" spans="1:6" ht="12.75">
      <c r="A115" s="19">
        <v>34</v>
      </c>
      <c r="B115" s="8" t="s">
        <v>368</v>
      </c>
      <c r="E115" s="26">
        <v>55</v>
      </c>
      <c r="F115" s="30">
        <v>2670</v>
      </c>
    </row>
    <row r="116" spans="5:6" ht="12.75">
      <c r="E116" s="26"/>
      <c r="F116" s="30"/>
    </row>
    <row r="117" spans="1:6" ht="12.75">
      <c r="A117" s="19">
        <v>35</v>
      </c>
      <c r="B117" s="654" t="s">
        <v>369</v>
      </c>
      <c r="C117" s="654"/>
      <c r="D117" s="654"/>
      <c r="E117" s="26">
        <v>135</v>
      </c>
      <c r="F117" s="30">
        <v>5426</v>
      </c>
    </row>
    <row r="118" spans="1:6" ht="12.75">
      <c r="A118" s="19"/>
      <c r="E118" s="26"/>
      <c r="F118" s="30"/>
    </row>
    <row r="119" spans="1:6" ht="12.75">
      <c r="A119" s="19">
        <v>36</v>
      </c>
      <c r="B119" s="8" t="s">
        <v>370</v>
      </c>
      <c r="E119" s="26">
        <v>89</v>
      </c>
      <c r="F119" s="30">
        <v>1498</v>
      </c>
    </row>
    <row r="120" spans="5:6" ht="12.75">
      <c r="E120" s="26"/>
      <c r="F120" s="30"/>
    </row>
    <row r="121" spans="1:6" ht="12.75">
      <c r="A121" s="19">
        <v>37</v>
      </c>
      <c r="B121" s="8" t="s">
        <v>41</v>
      </c>
      <c r="E121" s="26">
        <v>3</v>
      </c>
      <c r="F121" s="30">
        <v>102</v>
      </c>
    </row>
    <row r="124" ht="12.75">
      <c r="A124" s="15" t="s">
        <v>371</v>
      </c>
    </row>
    <row r="125" ht="12.75">
      <c r="A125" s="15"/>
    </row>
    <row r="126" spans="1:6" ht="12.75">
      <c r="A126" s="15"/>
      <c r="F126" s="17" t="s">
        <v>183</v>
      </c>
    </row>
    <row r="128" ht="12.75">
      <c r="B128" s="23" t="s">
        <v>372</v>
      </c>
    </row>
    <row r="129" spans="1:6" ht="12.75">
      <c r="A129" s="19">
        <v>38</v>
      </c>
      <c r="B129" s="8" t="s">
        <v>45</v>
      </c>
      <c r="F129" s="30">
        <v>74508</v>
      </c>
    </row>
    <row r="130" spans="1:6" ht="12.75">
      <c r="A130" s="19">
        <v>39</v>
      </c>
      <c r="B130" s="8" t="s">
        <v>46</v>
      </c>
      <c r="F130" s="30">
        <v>82337</v>
      </c>
    </row>
    <row r="131" spans="1:6" ht="12.75">
      <c r="A131" s="19">
        <v>40</v>
      </c>
      <c r="B131" s="8" t="s">
        <v>47</v>
      </c>
      <c r="F131" s="30">
        <v>240</v>
      </c>
    </row>
    <row r="132" spans="1:6" ht="12.75">
      <c r="A132" s="19">
        <v>41</v>
      </c>
      <c r="B132" s="8" t="s">
        <v>203</v>
      </c>
      <c r="F132" s="30">
        <v>13126</v>
      </c>
    </row>
    <row r="134" spans="2:5" ht="12.75">
      <c r="B134" s="23" t="s">
        <v>204</v>
      </c>
      <c r="C134" s="23"/>
      <c r="D134" s="23"/>
      <c r="E134" s="23"/>
    </row>
    <row r="135" spans="2:9" ht="12.75">
      <c r="B135" s="23" t="s">
        <v>373</v>
      </c>
      <c r="C135" s="23"/>
      <c r="D135" s="23"/>
      <c r="E135" s="23"/>
      <c r="G135" s="21"/>
      <c r="H135" s="21"/>
      <c r="I135" s="21"/>
    </row>
    <row r="136" spans="1:6" ht="12.75">
      <c r="A136" s="19">
        <v>42</v>
      </c>
      <c r="B136" s="8" t="s">
        <v>205</v>
      </c>
      <c r="F136" s="30">
        <v>2254</v>
      </c>
    </row>
    <row r="137" spans="1:6" ht="12.75">
      <c r="A137" s="19">
        <v>43</v>
      </c>
      <c r="B137" s="8" t="s">
        <v>206</v>
      </c>
      <c r="F137" s="30">
        <v>6605</v>
      </c>
    </row>
    <row r="138" spans="1:9" ht="12.75">
      <c r="A138" s="19">
        <v>44</v>
      </c>
      <c r="B138" s="15" t="s">
        <v>160</v>
      </c>
      <c r="F138" s="30">
        <f>F136+F137</f>
        <v>8859</v>
      </c>
      <c r="G138" s="655" t="s">
        <v>314</v>
      </c>
      <c r="H138" s="654"/>
      <c r="I138" s="654"/>
    </row>
    <row r="139" spans="1:9" ht="12.75">
      <c r="A139" s="18" t="s">
        <v>374</v>
      </c>
      <c r="B139" s="8" t="s">
        <v>207</v>
      </c>
      <c r="F139" s="30">
        <v>6235</v>
      </c>
      <c r="G139" s="655" t="s">
        <v>375</v>
      </c>
      <c r="H139" s="654"/>
      <c r="I139" s="654"/>
    </row>
    <row r="140" spans="1:9" ht="12.75">
      <c r="A140" s="18" t="s">
        <v>376</v>
      </c>
      <c r="B140" s="8" t="s">
        <v>208</v>
      </c>
      <c r="F140" s="30">
        <v>272</v>
      </c>
      <c r="G140" s="655" t="s">
        <v>375</v>
      </c>
      <c r="H140" s="654"/>
      <c r="I140" s="654"/>
    </row>
    <row r="141" spans="1:7" ht="12.75">
      <c r="A141" s="19">
        <v>45</v>
      </c>
      <c r="B141" s="654" t="s">
        <v>315</v>
      </c>
      <c r="C141" s="654"/>
      <c r="D141" s="654"/>
      <c r="E141" s="654"/>
      <c r="F141" s="30">
        <v>59</v>
      </c>
      <c r="G141" s="21" t="s">
        <v>316</v>
      </c>
    </row>
    <row r="142" ht="12.75">
      <c r="F142" s="30"/>
    </row>
    <row r="143" spans="2:6" ht="12.75">
      <c r="B143" s="23" t="s">
        <v>209</v>
      </c>
      <c r="C143" s="23"/>
      <c r="D143" s="23"/>
      <c r="E143" s="23"/>
      <c r="F143" s="30"/>
    </row>
    <row r="144" spans="2:9" ht="12.75">
      <c r="B144" s="23" t="s">
        <v>377</v>
      </c>
      <c r="C144" s="23"/>
      <c r="D144" s="23"/>
      <c r="E144" s="23"/>
      <c r="F144" s="30"/>
      <c r="G144" s="21"/>
      <c r="H144" s="21"/>
      <c r="I144" s="21"/>
    </row>
    <row r="145" spans="1:6" ht="12.75">
      <c r="A145" s="19">
        <v>46</v>
      </c>
      <c r="B145" s="8" t="s">
        <v>205</v>
      </c>
      <c r="F145" s="30">
        <v>1770</v>
      </c>
    </row>
    <row r="146" spans="1:6" ht="12.75">
      <c r="A146" s="19">
        <v>47</v>
      </c>
      <c r="B146" s="8" t="s">
        <v>206</v>
      </c>
      <c r="F146" s="30">
        <v>2125</v>
      </c>
    </row>
    <row r="147" spans="1:9" ht="12.75">
      <c r="A147" s="19">
        <v>48</v>
      </c>
      <c r="B147" s="15" t="s">
        <v>160</v>
      </c>
      <c r="F147" s="30">
        <f>F145+F146</f>
        <v>3895</v>
      </c>
      <c r="G147" s="655" t="s">
        <v>314</v>
      </c>
      <c r="H147" s="654"/>
      <c r="I147" s="654"/>
    </row>
    <row r="148" spans="1:9" ht="12.75">
      <c r="A148" s="18" t="s">
        <v>378</v>
      </c>
      <c r="B148" s="8" t="s">
        <v>210</v>
      </c>
      <c r="F148" s="30">
        <v>2559</v>
      </c>
      <c r="G148" s="655" t="s">
        <v>379</v>
      </c>
      <c r="H148" s="654"/>
      <c r="I148" s="654"/>
    </row>
    <row r="149" spans="1:9" ht="12.75">
      <c r="A149" s="18" t="s">
        <v>380</v>
      </c>
      <c r="B149" s="8" t="s">
        <v>211</v>
      </c>
      <c r="F149" s="30">
        <v>218</v>
      </c>
      <c r="G149" s="655" t="s">
        <v>379</v>
      </c>
      <c r="H149" s="654"/>
      <c r="I149" s="654"/>
    </row>
    <row r="150" spans="1:7" ht="12.75">
      <c r="A150" s="19">
        <v>49</v>
      </c>
      <c r="B150" s="654" t="s">
        <v>317</v>
      </c>
      <c r="C150" s="654"/>
      <c r="D150" s="654"/>
      <c r="F150" s="30">
        <v>169</v>
      </c>
      <c r="G150" s="21" t="s">
        <v>318</v>
      </c>
    </row>
    <row r="152" spans="2:4" ht="12.75">
      <c r="B152" s="23" t="s">
        <v>381</v>
      </c>
      <c r="C152" s="23"/>
      <c r="D152" s="23"/>
    </row>
    <row r="153" spans="1:6" ht="12.75">
      <c r="A153" s="19">
        <v>50</v>
      </c>
      <c r="B153" s="8" t="s">
        <v>212</v>
      </c>
      <c r="F153" s="30">
        <v>625</v>
      </c>
    </row>
    <row r="154" spans="1:6" ht="12.75">
      <c r="A154" s="19">
        <v>51</v>
      </c>
      <c r="B154" s="8" t="s">
        <v>213</v>
      </c>
      <c r="F154" s="30">
        <v>4268</v>
      </c>
    </row>
    <row r="155" spans="1:6" s="9" customFormat="1" ht="12.75">
      <c r="A155" s="19">
        <v>52</v>
      </c>
      <c r="B155" s="9" t="s">
        <v>319</v>
      </c>
      <c r="F155" s="9">
        <v>478</v>
      </c>
    </row>
    <row r="156" spans="1:6" s="9" customFormat="1" ht="12.75">
      <c r="A156" s="19">
        <v>53</v>
      </c>
      <c r="B156" s="9" t="s">
        <v>214</v>
      </c>
      <c r="F156" s="9">
        <v>1073</v>
      </c>
    </row>
    <row r="157" spans="2:4" s="9" customFormat="1" ht="12.75">
      <c r="B157" s="653" t="s">
        <v>320</v>
      </c>
      <c r="C157" s="653"/>
      <c r="D157" s="653"/>
    </row>
    <row r="158" spans="1:6" ht="12.75">
      <c r="A158" s="19">
        <v>54</v>
      </c>
      <c r="B158" s="8" t="s">
        <v>214</v>
      </c>
      <c r="F158" s="9">
        <v>4168</v>
      </c>
    </row>
    <row r="159" ht="12.75">
      <c r="B159" s="8" t="s">
        <v>215</v>
      </c>
    </row>
    <row r="161" ht="12.75">
      <c r="A161" s="15" t="s">
        <v>382</v>
      </c>
    </row>
    <row r="163" spans="1:6" ht="12.75">
      <c r="A163" s="18" t="s">
        <v>194</v>
      </c>
      <c r="C163" s="18" t="s">
        <v>189</v>
      </c>
      <c r="F163" s="17" t="s">
        <v>183</v>
      </c>
    </row>
    <row r="165" spans="1:6" ht="12.75">
      <c r="A165" s="19">
        <v>55</v>
      </c>
      <c r="B165" s="8" t="s">
        <v>61</v>
      </c>
      <c r="F165" s="30">
        <v>83</v>
      </c>
    </row>
    <row r="166" spans="1:6" ht="12.75">
      <c r="A166" s="19">
        <v>56</v>
      </c>
      <c r="B166" s="8" t="s">
        <v>216</v>
      </c>
      <c r="F166" s="30">
        <v>120</v>
      </c>
    </row>
    <row r="167" spans="2:6" ht="12.75">
      <c r="B167" s="8" t="s">
        <v>217</v>
      </c>
      <c r="F167" s="30"/>
    </row>
    <row r="168" spans="1:6" ht="12.75">
      <c r="A168" s="19">
        <v>57</v>
      </c>
      <c r="B168" s="8" t="s">
        <v>63</v>
      </c>
      <c r="F168" s="30">
        <v>16194</v>
      </c>
    </row>
    <row r="169" spans="1:6" ht="12.75">
      <c r="A169" s="19">
        <v>58</v>
      </c>
      <c r="B169" s="8" t="s">
        <v>64</v>
      </c>
      <c r="F169" s="30">
        <v>508</v>
      </c>
    </row>
    <row r="171" ht="12.75">
      <c r="B171" s="33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emontoya@csub.edu"/>
  </hyperlinks>
  <printOptions gridLines="1" headings="1"/>
  <pageMargins left="0.75" right="0.75" top="1" bottom="1" header="0.5" footer="0.5"/>
  <pageSetup orientation="portrait" scale="90" r:id="rId2"/>
  <headerFooter alignWithMargins="0">
    <oddFooter>&amp;C&amp;F&amp;RPage &amp;P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4" width="11.421875" style="36" customWidth="1"/>
    <col min="5" max="5" width="15.00390625" style="36" customWidth="1"/>
    <col min="6" max="6" width="11.421875" style="37" customWidth="1"/>
    <col min="7" max="16384" width="11.421875" style="36" customWidth="1"/>
  </cols>
  <sheetData>
    <row r="1" spans="1:3" ht="18">
      <c r="A1" s="34" t="s">
        <v>170</v>
      </c>
      <c r="B1" s="35"/>
      <c r="C1" s="35"/>
    </row>
    <row r="2" spans="1:3" ht="18">
      <c r="A2" s="35" t="s">
        <v>171</v>
      </c>
      <c r="B2" s="35"/>
      <c r="C2" s="35"/>
    </row>
    <row r="3" spans="1:3" ht="18">
      <c r="A3" s="38" t="s">
        <v>344</v>
      </c>
      <c r="B3" s="35"/>
      <c r="C3" s="35" t="s">
        <v>345</v>
      </c>
    </row>
    <row r="5" spans="1:5" ht="12.75">
      <c r="A5" s="39" t="s">
        <v>172</v>
      </c>
      <c r="B5" s="40"/>
      <c r="C5" s="61" t="s">
        <v>384</v>
      </c>
      <c r="D5" s="41"/>
      <c r="E5" s="42"/>
    </row>
    <row r="7" spans="1:5" ht="12.75">
      <c r="A7" s="43" t="s">
        <v>173</v>
      </c>
      <c r="C7" s="40" t="s">
        <v>385</v>
      </c>
      <c r="D7" s="41"/>
      <c r="E7" s="42"/>
    </row>
    <row r="9" spans="1:5" ht="12.75">
      <c r="A9" s="43" t="s">
        <v>175</v>
      </c>
      <c r="C9" s="40" t="s">
        <v>386</v>
      </c>
      <c r="D9" s="41"/>
      <c r="E9" s="42"/>
    </row>
    <row r="11" spans="1:3" ht="12.75">
      <c r="A11" s="43" t="s">
        <v>177</v>
      </c>
      <c r="B11" s="42" t="s">
        <v>387</v>
      </c>
      <c r="C11" s="42"/>
    </row>
    <row r="13" spans="1:3" ht="12.75">
      <c r="A13" s="43" t="s">
        <v>178</v>
      </c>
      <c r="B13" s="40" t="s">
        <v>388</v>
      </c>
      <c r="C13" s="42"/>
    </row>
    <row r="15" spans="1:4" ht="15">
      <c r="A15" s="43" t="s">
        <v>179</v>
      </c>
      <c r="C15" s="4" t="s">
        <v>389</v>
      </c>
      <c r="D15" s="42"/>
    </row>
    <row r="18" ht="12.75">
      <c r="A18" s="43" t="s">
        <v>286</v>
      </c>
    </row>
    <row r="19" ht="12.75">
      <c r="A19" s="43" t="s">
        <v>287</v>
      </c>
    </row>
    <row r="20" spans="1:6" ht="12.75">
      <c r="A20" s="679" t="s">
        <v>288</v>
      </c>
      <c r="B20" s="678"/>
      <c r="C20" s="678"/>
      <c r="D20" s="678"/>
      <c r="E20" s="678"/>
      <c r="F20" s="678"/>
    </row>
    <row r="21" spans="1:6" ht="12.75">
      <c r="A21" s="679" t="s">
        <v>346</v>
      </c>
      <c r="B21" s="678"/>
      <c r="C21" s="678"/>
      <c r="D21" s="678"/>
      <c r="E21" s="678"/>
      <c r="F21" s="678"/>
    </row>
    <row r="23" ht="12.75">
      <c r="A23" s="43" t="s">
        <v>347</v>
      </c>
    </row>
    <row r="24" ht="12.75">
      <c r="A24" s="43"/>
    </row>
    <row r="25" spans="1:6" ht="12.75">
      <c r="A25" s="44" t="s">
        <v>181</v>
      </c>
      <c r="C25" s="45" t="s">
        <v>182</v>
      </c>
      <c r="F25" s="44" t="s">
        <v>183</v>
      </c>
    </row>
    <row r="27" spans="1:2" ht="12.75">
      <c r="A27" s="46">
        <v>1</v>
      </c>
      <c r="B27" s="36" t="s">
        <v>184</v>
      </c>
    </row>
    <row r="28" ht="12.75">
      <c r="A28" s="46"/>
    </row>
    <row r="30" ht="12.75">
      <c r="A30" s="39" t="s">
        <v>349</v>
      </c>
    </row>
    <row r="32" spans="1:6" ht="12.75">
      <c r="A32" s="45" t="s">
        <v>181</v>
      </c>
      <c r="C32" s="45" t="s">
        <v>185</v>
      </c>
      <c r="F32" s="44" t="s">
        <v>186</v>
      </c>
    </row>
    <row r="33" spans="1:6" ht="12.75">
      <c r="A33" s="45"/>
      <c r="C33" s="45"/>
      <c r="F33" s="44"/>
    </row>
    <row r="34" spans="1:6" ht="12.75">
      <c r="A34" s="46">
        <v>2</v>
      </c>
      <c r="B34" s="36" t="s">
        <v>187</v>
      </c>
      <c r="F34" s="37">
        <v>5.33</v>
      </c>
    </row>
    <row r="35" spans="1:6" ht="12.75">
      <c r="A35" s="44" t="s">
        <v>68</v>
      </c>
      <c r="B35" s="36" t="s">
        <v>11</v>
      </c>
      <c r="F35" s="37">
        <v>2.33</v>
      </c>
    </row>
    <row r="36" spans="1:6" ht="12.75">
      <c r="A36" s="44" t="s">
        <v>69</v>
      </c>
      <c r="B36" s="36" t="s">
        <v>12</v>
      </c>
      <c r="F36" s="37">
        <v>3</v>
      </c>
    </row>
    <row r="37" spans="1:6" ht="12.75">
      <c r="A37" s="46">
        <v>3</v>
      </c>
      <c r="B37" s="36" t="s">
        <v>13</v>
      </c>
      <c r="F37" s="37">
        <v>3</v>
      </c>
    </row>
    <row r="38" spans="1:8" ht="12.75">
      <c r="A38" s="44" t="s">
        <v>71</v>
      </c>
      <c r="B38" s="36" t="s">
        <v>14</v>
      </c>
      <c r="F38" s="649">
        <v>3</v>
      </c>
      <c r="G38" s="678"/>
      <c r="H38" s="47"/>
    </row>
    <row r="39" spans="1:8" ht="12.75">
      <c r="A39" s="46">
        <v>4</v>
      </c>
      <c r="B39" s="678" t="s">
        <v>290</v>
      </c>
      <c r="C39" s="678"/>
      <c r="D39" s="678"/>
      <c r="E39" s="678"/>
      <c r="F39" s="48">
        <v>0</v>
      </c>
      <c r="G39" s="49"/>
      <c r="H39" s="49"/>
    </row>
    <row r="40" spans="1:6" ht="12.75">
      <c r="A40" s="46">
        <v>5</v>
      </c>
      <c r="B40" s="36" t="s">
        <v>15</v>
      </c>
      <c r="F40" s="48">
        <v>4</v>
      </c>
    </row>
    <row r="41" spans="1:6" ht="12.75">
      <c r="A41" s="46">
        <v>6</v>
      </c>
      <c r="B41" s="43" t="s">
        <v>188</v>
      </c>
      <c r="F41" s="37">
        <f>F34+F37+F39+F40</f>
        <v>12.33</v>
      </c>
    </row>
    <row r="44" ht="12.75">
      <c r="A44" s="43" t="s">
        <v>350</v>
      </c>
    </row>
    <row r="46" spans="1:6" ht="12.75">
      <c r="A46" s="45" t="s">
        <v>181</v>
      </c>
      <c r="C46" s="45" t="s">
        <v>189</v>
      </c>
      <c r="F46" s="44" t="s">
        <v>190</v>
      </c>
    </row>
    <row r="47" spans="1:4" ht="12.75">
      <c r="A47" s="45"/>
      <c r="D47" s="45"/>
    </row>
    <row r="48" spans="2:6" ht="12.75">
      <c r="B48" s="50" t="s">
        <v>351</v>
      </c>
      <c r="C48" s="49"/>
      <c r="D48" s="49"/>
      <c r="E48" s="49"/>
      <c r="F48" s="49"/>
    </row>
    <row r="49" spans="1:7" ht="12.75">
      <c r="A49" s="46">
        <v>7</v>
      </c>
      <c r="B49" s="36" t="s">
        <v>16</v>
      </c>
      <c r="F49" s="51">
        <v>264210</v>
      </c>
      <c r="G49" s="45"/>
    </row>
    <row r="50" spans="1:7" ht="12.75">
      <c r="A50" s="44" t="s">
        <v>75</v>
      </c>
      <c r="B50" s="36" t="s">
        <v>17</v>
      </c>
      <c r="F50" s="51">
        <v>160346</v>
      </c>
      <c r="G50" s="45"/>
    </row>
    <row r="51" spans="1:6" ht="12.75">
      <c r="A51" s="46">
        <v>8</v>
      </c>
      <c r="B51" s="36" t="s">
        <v>18</v>
      </c>
      <c r="F51" s="51">
        <v>111666</v>
      </c>
    </row>
    <row r="52" spans="1:6" ht="12.75">
      <c r="A52" s="46">
        <v>9</v>
      </c>
      <c r="B52" s="36" t="s">
        <v>19</v>
      </c>
      <c r="F52" s="51">
        <v>36105.35</v>
      </c>
    </row>
    <row r="54" spans="2:3" ht="12.75">
      <c r="B54" s="50" t="s">
        <v>352</v>
      </c>
      <c r="C54" s="49"/>
    </row>
    <row r="55" spans="1:7" ht="12.75">
      <c r="A55" s="46">
        <v>10</v>
      </c>
      <c r="B55" s="36" t="s">
        <v>291</v>
      </c>
      <c r="F55" s="52">
        <v>81526.32</v>
      </c>
      <c r="G55" s="53"/>
    </row>
    <row r="56" spans="1:6" ht="12.75">
      <c r="A56" s="44" t="s">
        <v>81</v>
      </c>
      <c r="B56" s="36" t="s">
        <v>293</v>
      </c>
      <c r="F56" s="54">
        <v>80014.32</v>
      </c>
    </row>
    <row r="57" spans="1:6" ht="12.75">
      <c r="A57" s="44" t="s">
        <v>295</v>
      </c>
      <c r="B57" s="678" t="s">
        <v>296</v>
      </c>
      <c r="C57" s="678"/>
      <c r="D57" s="678"/>
      <c r="E57" s="678"/>
      <c r="F57" s="37">
        <v>1512</v>
      </c>
    </row>
    <row r="58" spans="1:6" ht="12.75">
      <c r="A58" s="46">
        <v>11</v>
      </c>
      <c r="B58" s="36" t="s">
        <v>297</v>
      </c>
      <c r="F58" s="37">
        <f>F59+F60</f>
        <v>3584.69</v>
      </c>
    </row>
    <row r="59" spans="1:6" ht="12.75">
      <c r="A59" s="45" t="s">
        <v>83</v>
      </c>
      <c r="B59" s="36" t="s">
        <v>298</v>
      </c>
      <c r="F59" s="51">
        <v>3584.69</v>
      </c>
    </row>
    <row r="60" spans="1:6" ht="12.75">
      <c r="A60" s="45" t="s">
        <v>84</v>
      </c>
      <c r="B60" s="36" t="s">
        <v>22</v>
      </c>
      <c r="F60" s="37">
        <v>0</v>
      </c>
    </row>
    <row r="61" spans="1:6" ht="12.75">
      <c r="A61" s="46">
        <v>12</v>
      </c>
      <c r="B61" s="36" t="s">
        <v>299</v>
      </c>
      <c r="F61" s="37">
        <v>0</v>
      </c>
    </row>
    <row r="62" spans="1:6" ht="12.75">
      <c r="A62" s="46">
        <v>13</v>
      </c>
      <c r="B62" s="36" t="s">
        <v>300</v>
      </c>
      <c r="F62" s="54">
        <v>62000</v>
      </c>
    </row>
    <row r="63" spans="1:6" ht="12.75">
      <c r="A63" s="46">
        <v>14</v>
      </c>
      <c r="B63" s="49" t="s">
        <v>301</v>
      </c>
      <c r="F63" s="54">
        <v>101793.47</v>
      </c>
    </row>
    <row r="64" spans="1:8" ht="12.75">
      <c r="A64" s="44" t="s">
        <v>88</v>
      </c>
      <c r="B64" s="36" t="s">
        <v>302</v>
      </c>
      <c r="F64" s="52">
        <v>101793.47</v>
      </c>
      <c r="G64" s="53"/>
      <c r="H64" s="47"/>
    </row>
    <row r="65" spans="1:6" ht="12.75">
      <c r="A65" s="46">
        <v>15</v>
      </c>
      <c r="B65" s="36" t="s">
        <v>191</v>
      </c>
      <c r="F65" s="45">
        <v>0</v>
      </c>
    </row>
    <row r="66" spans="1:6" ht="12.75">
      <c r="A66" s="46">
        <v>16</v>
      </c>
      <c r="B66" s="36" t="s">
        <v>23</v>
      </c>
      <c r="F66" s="36">
        <v>0</v>
      </c>
    </row>
    <row r="67" spans="1:6" ht="12.75">
      <c r="A67" s="46"/>
      <c r="F67" s="36"/>
    </row>
    <row r="68" spans="1:6" ht="12.75">
      <c r="A68" s="46">
        <v>17</v>
      </c>
      <c r="B68" s="36" t="s">
        <v>24</v>
      </c>
      <c r="F68" s="36">
        <v>0</v>
      </c>
    </row>
    <row r="69" spans="1:6" ht="40.5" customHeight="1">
      <c r="A69" s="46">
        <v>18</v>
      </c>
      <c r="B69" s="49" t="s">
        <v>25</v>
      </c>
      <c r="F69" s="51">
        <v>80978.75</v>
      </c>
    </row>
    <row r="70" spans="1:6" ht="12.75">
      <c r="A70" s="46">
        <v>19</v>
      </c>
      <c r="B70" s="49" t="s">
        <v>26</v>
      </c>
      <c r="F70" s="51">
        <v>137661.6</v>
      </c>
    </row>
    <row r="71" spans="1:6" ht="12.75">
      <c r="A71" s="46">
        <v>20</v>
      </c>
      <c r="B71" s="36" t="s">
        <v>192</v>
      </c>
      <c r="F71" s="37">
        <v>0</v>
      </c>
    </row>
    <row r="72" spans="1:6" ht="12.75">
      <c r="A72" s="46">
        <v>21</v>
      </c>
      <c r="B72" s="36" t="s">
        <v>28</v>
      </c>
      <c r="F72" s="51">
        <v>1307.03</v>
      </c>
    </row>
    <row r="73" spans="1:6" ht="12.75">
      <c r="A73" s="46">
        <v>22</v>
      </c>
      <c r="B73" s="50" t="s">
        <v>326</v>
      </c>
      <c r="F73" s="51">
        <f>SUM(F49,F51,F52,F55,F58,F61:F63,F65:F72)</f>
        <v>880833.21</v>
      </c>
    </row>
    <row r="74" spans="1:6" ht="12.75">
      <c r="A74" s="44" t="s">
        <v>99</v>
      </c>
      <c r="B74" s="49" t="s">
        <v>29</v>
      </c>
      <c r="F74" s="51">
        <v>83560</v>
      </c>
    </row>
    <row r="75" spans="1:6" ht="12.75">
      <c r="A75" s="46">
        <v>23</v>
      </c>
      <c r="B75" s="43" t="s">
        <v>321</v>
      </c>
      <c r="F75" s="37">
        <f>F73+F74</f>
        <v>964393.21</v>
      </c>
    </row>
    <row r="76" ht="12.75">
      <c r="A76" s="45"/>
    </row>
    <row r="77" ht="12.75">
      <c r="A77" s="45"/>
    </row>
    <row r="78" ht="12.75">
      <c r="A78" s="39" t="s">
        <v>357</v>
      </c>
    </row>
    <row r="80" spans="1:6" ht="12.75">
      <c r="A80" s="45" t="s">
        <v>194</v>
      </c>
      <c r="C80" s="55" t="s">
        <v>189</v>
      </c>
      <c r="E80" s="45" t="s">
        <v>6</v>
      </c>
      <c r="F80" s="44" t="s">
        <v>195</v>
      </c>
    </row>
    <row r="82" spans="2:5" ht="12.75">
      <c r="B82" s="50" t="s">
        <v>196</v>
      </c>
      <c r="C82" s="50"/>
      <c r="D82" s="50"/>
      <c r="E82" s="49"/>
    </row>
    <row r="83" spans="2:5" ht="12.75">
      <c r="B83" s="50" t="s">
        <v>197</v>
      </c>
      <c r="C83" s="50"/>
      <c r="D83" s="50"/>
      <c r="E83" s="49"/>
    </row>
    <row r="84" spans="2:5" ht="12.75">
      <c r="B84" s="50" t="s">
        <v>198</v>
      </c>
      <c r="C84" s="50"/>
      <c r="D84" s="50"/>
      <c r="E84" s="49"/>
    </row>
    <row r="85" spans="2:5" ht="12.75">
      <c r="B85" s="50" t="s">
        <v>358</v>
      </c>
      <c r="C85" s="50"/>
      <c r="D85" s="50"/>
      <c r="E85" s="49"/>
    </row>
    <row r="86" spans="1:6" ht="12.75">
      <c r="A86" s="46">
        <v>24</v>
      </c>
      <c r="B86" s="36" t="s">
        <v>304</v>
      </c>
      <c r="E86" s="36">
        <f>SUM(E87,E90,E91,E92)</f>
        <v>0</v>
      </c>
      <c r="F86" s="36">
        <v>66182</v>
      </c>
    </row>
    <row r="87" spans="1:7" ht="12.75">
      <c r="A87" s="45" t="s">
        <v>102</v>
      </c>
      <c r="B87" s="36" t="s">
        <v>305</v>
      </c>
      <c r="E87" s="36">
        <f>E88+E89</f>
        <v>0</v>
      </c>
      <c r="F87" s="36">
        <v>63307</v>
      </c>
      <c r="G87" s="47"/>
    </row>
    <row r="88" spans="1:9" ht="12.75">
      <c r="A88" s="45" t="s">
        <v>104</v>
      </c>
      <c r="B88" s="36" t="s">
        <v>31</v>
      </c>
      <c r="F88" s="56">
        <v>136</v>
      </c>
      <c r="G88" s="649" t="s">
        <v>306</v>
      </c>
      <c r="H88" s="649"/>
      <c r="I88" s="649"/>
    </row>
    <row r="89" spans="1:9" ht="12.75">
      <c r="A89" s="45" t="s">
        <v>105</v>
      </c>
      <c r="B89" s="36" t="s">
        <v>32</v>
      </c>
      <c r="F89" s="57">
        <v>0</v>
      </c>
      <c r="G89" s="649" t="s">
        <v>306</v>
      </c>
      <c r="H89" s="649"/>
      <c r="I89" s="649"/>
    </row>
    <row r="90" spans="1:6" ht="12.75">
      <c r="A90" s="45" t="s">
        <v>106</v>
      </c>
      <c r="B90" s="36" t="s">
        <v>33</v>
      </c>
      <c r="F90" s="57">
        <v>0</v>
      </c>
    </row>
    <row r="91" spans="1:6" ht="12.75">
      <c r="A91" s="45" t="s">
        <v>107</v>
      </c>
      <c r="B91" s="36" t="s">
        <v>307</v>
      </c>
      <c r="F91" s="36">
        <v>2875</v>
      </c>
    </row>
    <row r="92" spans="1:6" ht="12.75">
      <c r="A92" s="45" t="s">
        <v>108</v>
      </c>
      <c r="B92" s="36" t="s">
        <v>308</v>
      </c>
      <c r="F92" s="53">
        <v>0</v>
      </c>
    </row>
    <row r="93" spans="1:6" ht="12.75">
      <c r="A93" s="45" t="s">
        <v>109</v>
      </c>
      <c r="B93" s="36" t="s">
        <v>309</v>
      </c>
      <c r="F93" s="53">
        <v>0</v>
      </c>
    </row>
    <row r="94" spans="1:6" ht="12.75">
      <c r="A94" s="46">
        <v>25</v>
      </c>
      <c r="B94" s="678" t="s">
        <v>310</v>
      </c>
      <c r="C94" s="678"/>
      <c r="D94" s="678"/>
      <c r="F94" s="36">
        <v>67945</v>
      </c>
    </row>
    <row r="95" spans="1:7" ht="12.75">
      <c r="A95" s="45" t="s">
        <v>103</v>
      </c>
      <c r="B95" s="678" t="s">
        <v>311</v>
      </c>
      <c r="C95" s="678"/>
      <c r="D95" s="678"/>
      <c r="F95" s="36">
        <v>1763</v>
      </c>
      <c r="G95" s="47" t="s">
        <v>359</v>
      </c>
    </row>
    <row r="96" spans="1:6" ht="12.75">
      <c r="A96" s="46">
        <v>26</v>
      </c>
      <c r="B96" s="36" t="s">
        <v>360</v>
      </c>
      <c r="F96" s="37">
        <v>0</v>
      </c>
    </row>
    <row r="97" ht="12.75">
      <c r="B97" s="36" t="s">
        <v>361</v>
      </c>
    </row>
    <row r="99" spans="2:4" ht="12.75">
      <c r="B99" s="50" t="s">
        <v>200</v>
      </c>
      <c r="C99" s="50"/>
      <c r="D99" s="50"/>
    </row>
    <row r="100" spans="2:4" ht="12.75">
      <c r="B100" s="50" t="s">
        <v>362</v>
      </c>
      <c r="C100" s="50"/>
      <c r="D100" s="50"/>
    </row>
    <row r="101" spans="1:7" ht="12.75">
      <c r="A101" s="46">
        <v>27</v>
      </c>
      <c r="B101" s="36" t="s">
        <v>322</v>
      </c>
      <c r="F101" s="37">
        <v>40</v>
      </c>
      <c r="G101" s="47" t="s">
        <v>363</v>
      </c>
    </row>
    <row r="102" spans="1:6" ht="12.75">
      <c r="A102" s="44" t="s">
        <v>364</v>
      </c>
      <c r="B102" s="43" t="s">
        <v>323</v>
      </c>
      <c r="F102" s="36">
        <v>37</v>
      </c>
    </row>
    <row r="103" spans="1:6" ht="12.75">
      <c r="A103" s="45" t="s">
        <v>365</v>
      </c>
      <c r="B103" s="43" t="s">
        <v>324</v>
      </c>
      <c r="F103" s="36">
        <v>0</v>
      </c>
    </row>
    <row r="104" spans="1:7" ht="12.75">
      <c r="A104" s="46">
        <v>28</v>
      </c>
      <c r="B104" s="36" t="s">
        <v>366</v>
      </c>
      <c r="F104" s="36">
        <v>40</v>
      </c>
      <c r="G104" s="47" t="s">
        <v>312</v>
      </c>
    </row>
    <row r="105" spans="1:7" ht="12.75">
      <c r="A105" s="46">
        <v>29</v>
      </c>
      <c r="B105" s="36" t="s">
        <v>313</v>
      </c>
      <c r="E105" s="45"/>
      <c r="F105" s="58">
        <v>17083</v>
      </c>
      <c r="G105" s="47" t="s">
        <v>359</v>
      </c>
    </row>
    <row r="106" spans="1:6" ht="12.75">
      <c r="A106" s="46"/>
      <c r="E106" s="45"/>
      <c r="F106" s="36"/>
    </row>
    <row r="107" spans="1:6" ht="12.75">
      <c r="A107" s="46">
        <v>30</v>
      </c>
      <c r="B107" s="678" t="s">
        <v>367</v>
      </c>
      <c r="C107" s="678"/>
      <c r="F107" s="36">
        <v>6</v>
      </c>
    </row>
    <row r="108" spans="1:6" ht="12.75">
      <c r="A108" s="46"/>
      <c r="F108" s="36"/>
    </row>
    <row r="109" spans="1:6" ht="12.75">
      <c r="A109" s="46">
        <v>31</v>
      </c>
      <c r="B109" s="36" t="s">
        <v>35</v>
      </c>
      <c r="F109" s="36">
        <v>350</v>
      </c>
    </row>
    <row r="110" ht="12.75">
      <c r="F110" s="36"/>
    </row>
    <row r="111" spans="1:6" ht="12.75">
      <c r="A111" s="46">
        <v>32</v>
      </c>
      <c r="B111" s="36" t="s">
        <v>201</v>
      </c>
      <c r="F111" s="36">
        <v>0</v>
      </c>
    </row>
    <row r="112" spans="1:6" ht="12.75">
      <c r="A112" s="46"/>
      <c r="F112" s="36"/>
    </row>
    <row r="113" spans="1:6" ht="12.75">
      <c r="A113" s="46">
        <v>33</v>
      </c>
      <c r="B113" s="36" t="s">
        <v>202</v>
      </c>
      <c r="F113" s="36">
        <v>0</v>
      </c>
    </row>
    <row r="114" ht="12.75">
      <c r="A114" s="46"/>
    </row>
    <row r="115" spans="1:6" ht="12.75">
      <c r="A115" s="46">
        <v>34</v>
      </c>
      <c r="B115" s="36" t="s">
        <v>368</v>
      </c>
      <c r="F115" s="36">
        <v>218</v>
      </c>
    </row>
    <row r="116" ht="12.75">
      <c r="F116" s="36"/>
    </row>
    <row r="117" spans="1:6" ht="12.75">
      <c r="A117" s="46">
        <v>35</v>
      </c>
      <c r="B117" s="678" t="s">
        <v>369</v>
      </c>
      <c r="C117" s="678"/>
      <c r="D117" s="678"/>
      <c r="F117" s="36">
        <v>472</v>
      </c>
    </row>
    <row r="118" spans="1:6" ht="12.75">
      <c r="A118" s="46"/>
      <c r="F118" s="36"/>
    </row>
    <row r="119" spans="1:6" ht="12.75">
      <c r="A119" s="46">
        <v>36</v>
      </c>
      <c r="B119" s="36" t="s">
        <v>370</v>
      </c>
      <c r="F119" s="36">
        <v>8</v>
      </c>
    </row>
    <row r="120" ht="12.75">
      <c r="F120" s="36"/>
    </row>
    <row r="121" spans="1:6" ht="12.75">
      <c r="A121" s="46">
        <v>37</v>
      </c>
      <c r="B121" s="36" t="s">
        <v>41</v>
      </c>
      <c r="F121" s="36">
        <v>28</v>
      </c>
    </row>
    <row r="124" ht="12.75">
      <c r="A124" s="43" t="s">
        <v>371</v>
      </c>
    </row>
    <row r="125" ht="12.75">
      <c r="A125" s="43"/>
    </row>
    <row r="126" spans="1:6" ht="12.75">
      <c r="A126" s="43"/>
      <c r="F126" s="45" t="s">
        <v>183</v>
      </c>
    </row>
    <row r="127" ht="12.75">
      <c r="F127" s="36"/>
    </row>
    <row r="128" spans="2:6" ht="12.75">
      <c r="B128" s="50" t="s">
        <v>372</v>
      </c>
      <c r="F128" s="36"/>
    </row>
    <row r="129" spans="1:6" ht="12.75">
      <c r="A129" s="46">
        <v>38</v>
      </c>
      <c r="B129" s="36" t="s">
        <v>45</v>
      </c>
      <c r="F129" s="36">
        <v>13030</v>
      </c>
    </row>
    <row r="130" spans="1:6" ht="12.75">
      <c r="A130" s="46">
        <v>39</v>
      </c>
      <c r="B130" s="36" t="s">
        <v>46</v>
      </c>
      <c r="F130" s="36">
        <v>1562</v>
      </c>
    </row>
    <row r="131" spans="1:6" ht="12.75">
      <c r="A131" s="46">
        <v>40</v>
      </c>
      <c r="B131" s="36" t="s">
        <v>47</v>
      </c>
      <c r="F131" s="36">
        <v>0</v>
      </c>
    </row>
    <row r="132" spans="1:6" ht="12.75">
      <c r="A132" s="46">
        <v>41</v>
      </c>
      <c r="B132" s="36" t="s">
        <v>203</v>
      </c>
      <c r="F132" s="36">
        <v>378</v>
      </c>
    </row>
    <row r="133" ht="12.75">
      <c r="F133" s="36"/>
    </row>
    <row r="134" spans="2:6" ht="12.75">
      <c r="B134" s="50" t="s">
        <v>204</v>
      </c>
      <c r="C134" s="50"/>
      <c r="D134" s="50"/>
      <c r="E134" s="50"/>
      <c r="F134" s="36"/>
    </row>
    <row r="135" spans="2:9" ht="12.75">
      <c r="B135" s="50" t="s">
        <v>373</v>
      </c>
      <c r="C135" s="50"/>
      <c r="D135" s="50"/>
      <c r="E135" s="50"/>
      <c r="F135" s="36"/>
      <c r="G135" s="47"/>
      <c r="H135" s="47"/>
      <c r="I135" s="47"/>
    </row>
    <row r="136" spans="1:6" ht="12.75">
      <c r="A136" s="46">
        <v>42</v>
      </c>
      <c r="B136" s="36" t="s">
        <v>205</v>
      </c>
      <c r="F136" s="36">
        <v>0</v>
      </c>
    </row>
    <row r="137" spans="1:6" ht="12.75">
      <c r="A137" s="46">
        <v>43</v>
      </c>
      <c r="B137" s="36" t="s">
        <v>206</v>
      </c>
      <c r="F137" s="36">
        <v>0</v>
      </c>
    </row>
    <row r="138" spans="1:9" ht="12.75">
      <c r="A138" s="46">
        <v>44</v>
      </c>
      <c r="B138" s="43" t="s">
        <v>160</v>
      </c>
      <c r="F138" s="36">
        <f>F136+F137</f>
        <v>0</v>
      </c>
      <c r="G138" s="649" t="s">
        <v>314</v>
      </c>
      <c r="H138" s="678"/>
      <c r="I138" s="678"/>
    </row>
    <row r="139" spans="1:9" ht="12.75">
      <c r="A139" s="45" t="s">
        <v>374</v>
      </c>
      <c r="B139" s="36" t="s">
        <v>207</v>
      </c>
      <c r="F139" s="36">
        <v>0</v>
      </c>
      <c r="G139" s="649" t="s">
        <v>375</v>
      </c>
      <c r="H139" s="678"/>
      <c r="I139" s="678"/>
    </row>
    <row r="140" spans="1:9" ht="12.75">
      <c r="A140" s="45" t="s">
        <v>376</v>
      </c>
      <c r="B140" s="36" t="s">
        <v>208</v>
      </c>
      <c r="F140" s="36">
        <v>0</v>
      </c>
      <c r="G140" s="649" t="s">
        <v>375</v>
      </c>
      <c r="H140" s="678"/>
      <c r="I140" s="678"/>
    </row>
    <row r="141" spans="1:7" ht="12.75">
      <c r="A141" s="46">
        <v>45</v>
      </c>
      <c r="B141" s="678" t="s">
        <v>315</v>
      </c>
      <c r="C141" s="678"/>
      <c r="D141" s="678"/>
      <c r="E141" s="678"/>
      <c r="F141" s="36">
        <v>0</v>
      </c>
      <c r="G141" s="47" t="s">
        <v>316</v>
      </c>
    </row>
    <row r="142" ht="12.75">
      <c r="F142" s="36"/>
    </row>
    <row r="143" spans="2:6" ht="12.75">
      <c r="B143" s="50" t="s">
        <v>209</v>
      </c>
      <c r="C143" s="50"/>
      <c r="D143" s="50"/>
      <c r="E143" s="50"/>
      <c r="F143" s="36"/>
    </row>
    <row r="144" spans="2:9" ht="12.75">
      <c r="B144" s="50" t="s">
        <v>377</v>
      </c>
      <c r="C144" s="50"/>
      <c r="D144" s="50"/>
      <c r="E144" s="50"/>
      <c r="F144" s="36"/>
      <c r="G144" s="47"/>
      <c r="H144" s="47"/>
      <c r="I144" s="47"/>
    </row>
    <row r="145" spans="1:6" ht="12.75">
      <c r="A145" s="46">
        <v>46</v>
      </c>
      <c r="B145" s="36" t="s">
        <v>205</v>
      </c>
      <c r="F145" s="36">
        <v>0</v>
      </c>
    </row>
    <row r="146" spans="1:6" ht="12.75">
      <c r="A146" s="46">
        <v>47</v>
      </c>
      <c r="B146" s="36" t="s">
        <v>206</v>
      </c>
      <c r="F146" s="36">
        <v>0</v>
      </c>
    </row>
    <row r="147" spans="1:9" ht="12.75">
      <c r="A147" s="46">
        <v>48</v>
      </c>
      <c r="B147" s="43" t="s">
        <v>160</v>
      </c>
      <c r="F147" s="36">
        <f>F145+F146</f>
        <v>0</v>
      </c>
      <c r="G147" s="649" t="s">
        <v>314</v>
      </c>
      <c r="H147" s="678"/>
      <c r="I147" s="678"/>
    </row>
    <row r="148" spans="1:9" ht="12.75">
      <c r="A148" s="45" t="s">
        <v>378</v>
      </c>
      <c r="B148" s="36" t="s">
        <v>210</v>
      </c>
      <c r="F148" s="36">
        <v>0</v>
      </c>
      <c r="G148" s="649" t="s">
        <v>379</v>
      </c>
      <c r="H148" s="678"/>
      <c r="I148" s="678"/>
    </row>
    <row r="149" spans="1:9" ht="12.75">
      <c r="A149" s="45" t="s">
        <v>380</v>
      </c>
      <c r="B149" s="36" t="s">
        <v>211</v>
      </c>
      <c r="F149" s="36">
        <v>0</v>
      </c>
      <c r="G149" s="649" t="s">
        <v>379</v>
      </c>
      <c r="H149" s="678"/>
      <c r="I149" s="678"/>
    </row>
    <row r="150" spans="1:7" ht="12.75">
      <c r="A150" s="46">
        <v>49</v>
      </c>
      <c r="B150" s="678" t="s">
        <v>317</v>
      </c>
      <c r="C150" s="678"/>
      <c r="D150" s="678"/>
      <c r="F150" s="36">
        <v>0</v>
      </c>
      <c r="G150" s="47" t="s">
        <v>318</v>
      </c>
    </row>
    <row r="152" spans="2:4" ht="12.75">
      <c r="B152" s="50" t="s">
        <v>381</v>
      </c>
      <c r="C152" s="50"/>
      <c r="D152" s="50"/>
    </row>
    <row r="153" spans="1:6" ht="12.75">
      <c r="A153" s="46">
        <v>50</v>
      </c>
      <c r="B153" s="36" t="s">
        <v>212</v>
      </c>
      <c r="F153" s="37">
        <v>28</v>
      </c>
    </row>
    <row r="154" spans="1:6" ht="12.75">
      <c r="A154" s="46">
        <v>51</v>
      </c>
      <c r="B154" s="36" t="s">
        <v>213</v>
      </c>
      <c r="F154" s="37">
        <v>505</v>
      </c>
    </row>
    <row r="155" spans="1:6" ht="12.75">
      <c r="A155" s="46">
        <v>52</v>
      </c>
      <c r="B155" s="36" t="s">
        <v>319</v>
      </c>
      <c r="F155" s="37">
        <v>0</v>
      </c>
    </row>
    <row r="156" spans="1:6" ht="12.75">
      <c r="A156" s="46">
        <v>53</v>
      </c>
      <c r="B156" s="36" t="s">
        <v>214</v>
      </c>
      <c r="F156" s="37">
        <v>0</v>
      </c>
    </row>
    <row r="157" spans="2:4" ht="12.75">
      <c r="B157" s="678" t="s">
        <v>320</v>
      </c>
      <c r="C157" s="678"/>
      <c r="D157" s="678"/>
    </row>
    <row r="158" spans="1:6" ht="12.75">
      <c r="A158" s="46">
        <v>54</v>
      </c>
      <c r="B158" s="36" t="s">
        <v>214</v>
      </c>
      <c r="F158" s="37">
        <v>0</v>
      </c>
    </row>
    <row r="159" ht="12.75">
      <c r="B159" s="36" t="s">
        <v>215</v>
      </c>
    </row>
    <row r="161" ht="12.75">
      <c r="A161" s="43" t="s">
        <v>382</v>
      </c>
    </row>
    <row r="163" spans="1:6" ht="12.75">
      <c r="A163" s="45" t="s">
        <v>194</v>
      </c>
      <c r="C163" s="45" t="s">
        <v>189</v>
      </c>
      <c r="F163" s="44" t="s">
        <v>183</v>
      </c>
    </row>
    <row r="165" spans="1:6" ht="12.75">
      <c r="A165" s="46">
        <v>55</v>
      </c>
      <c r="B165" s="36" t="s">
        <v>61</v>
      </c>
      <c r="F165" s="37">
        <v>74</v>
      </c>
    </row>
    <row r="166" spans="1:2" ht="12.75">
      <c r="A166" s="46">
        <v>56</v>
      </c>
      <c r="B166" s="36" t="s">
        <v>216</v>
      </c>
    </row>
    <row r="167" spans="2:6" ht="12.75">
      <c r="B167" s="36" t="s">
        <v>217</v>
      </c>
      <c r="F167" s="37">
        <v>74</v>
      </c>
    </row>
    <row r="168" spans="1:6" ht="12.75">
      <c r="A168" s="46">
        <v>57</v>
      </c>
      <c r="B168" s="36" t="s">
        <v>63</v>
      </c>
      <c r="F168" s="37">
        <v>2646</v>
      </c>
    </row>
    <row r="169" spans="1:6" ht="12.75">
      <c r="A169" s="46">
        <v>58</v>
      </c>
      <c r="B169" s="36" t="s">
        <v>64</v>
      </c>
      <c r="F169" s="37">
        <v>209</v>
      </c>
    </row>
    <row r="171" ht="12.75">
      <c r="B171" s="59"/>
    </row>
  </sheetData>
  <mergeCells count="20">
    <mergeCell ref="A21:F21"/>
    <mergeCell ref="F38:G38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stephen.stratton@csuci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7" width="11.421875" style="64" customWidth="1"/>
    <col min="8" max="8" width="27.8515625" style="64" customWidth="1"/>
    <col min="9" max="10" width="0.71875" style="64" customWidth="1"/>
    <col min="11" max="16384" width="11.421875" style="64" customWidth="1"/>
  </cols>
  <sheetData>
    <row r="1" spans="1:3" ht="18">
      <c r="A1" s="62" t="s">
        <v>170</v>
      </c>
      <c r="B1" s="63"/>
      <c r="C1" s="63"/>
    </row>
    <row r="2" spans="1:3" ht="18">
      <c r="A2" s="63" t="s">
        <v>171</v>
      </c>
      <c r="B2" s="63"/>
      <c r="C2" s="63"/>
    </row>
    <row r="3" spans="1:3" ht="18">
      <c r="A3" s="65" t="s">
        <v>344</v>
      </c>
      <c r="B3" s="63"/>
      <c r="C3" s="63" t="s">
        <v>345</v>
      </c>
    </row>
    <row r="5" spans="1:5" ht="12.75">
      <c r="A5" s="66" t="s">
        <v>172</v>
      </c>
      <c r="B5" s="85" t="s">
        <v>139</v>
      </c>
      <c r="C5" s="68"/>
      <c r="D5" s="68"/>
      <c r="E5" s="69"/>
    </row>
    <row r="7" spans="1:5" ht="12.75">
      <c r="A7" s="70" t="s">
        <v>173</v>
      </c>
      <c r="C7" s="67" t="s">
        <v>218</v>
      </c>
      <c r="D7" s="68"/>
      <c r="E7" s="69"/>
    </row>
    <row r="9" spans="1:5" ht="12.75">
      <c r="A9" s="70" t="s">
        <v>175</v>
      </c>
      <c r="C9" s="67" t="s">
        <v>390</v>
      </c>
      <c r="D9" s="68"/>
      <c r="E9" s="69"/>
    </row>
    <row r="11" spans="1:3" ht="12.75">
      <c r="A11" s="70" t="s">
        <v>177</v>
      </c>
      <c r="B11" s="67" t="s">
        <v>391</v>
      </c>
      <c r="C11" s="69"/>
    </row>
    <row r="13" spans="1:3" ht="12.75">
      <c r="A13" s="70" t="s">
        <v>178</v>
      </c>
      <c r="B13" s="67" t="s">
        <v>219</v>
      </c>
      <c r="C13" s="69"/>
    </row>
    <row r="15" spans="1:4" ht="15">
      <c r="A15" s="70" t="s">
        <v>179</v>
      </c>
      <c r="C15" s="4" t="s">
        <v>220</v>
      </c>
      <c r="D15" s="69"/>
    </row>
    <row r="18" ht="12.75">
      <c r="A18" s="70" t="s">
        <v>286</v>
      </c>
    </row>
    <row r="19" ht="12.75">
      <c r="A19" s="70" t="s">
        <v>287</v>
      </c>
    </row>
    <row r="20" spans="1:6" ht="12.75">
      <c r="A20" s="682" t="s">
        <v>288</v>
      </c>
      <c r="B20" s="681"/>
      <c r="C20" s="681"/>
      <c r="D20" s="681"/>
      <c r="E20" s="681"/>
      <c r="F20" s="681"/>
    </row>
    <row r="21" spans="1:6" ht="12.75">
      <c r="A21" s="682" t="s">
        <v>346</v>
      </c>
      <c r="B21" s="681"/>
      <c r="C21" s="681"/>
      <c r="D21" s="681"/>
      <c r="E21" s="681"/>
      <c r="F21" s="681"/>
    </row>
    <row r="23" ht="12.75">
      <c r="A23" s="70" t="s">
        <v>347</v>
      </c>
    </row>
    <row r="24" ht="12.75">
      <c r="A24" s="70"/>
    </row>
    <row r="25" spans="1:6" ht="12.75">
      <c r="A25" s="72" t="s">
        <v>181</v>
      </c>
      <c r="C25" s="73" t="s">
        <v>182</v>
      </c>
      <c r="F25" s="73" t="s">
        <v>183</v>
      </c>
    </row>
    <row r="27" spans="1:2" ht="12.75">
      <c r="A27" s="74">
        <v>1</v>
      </c>
      <c r="B27" s="64" t="s">
        <v>184</v>
      </c>
    </row>
    <row r="28" ht="12.75">
      <c r="A28" s="74"/>
    </row>
    <row r="30" ht="12.75">
      <c r="A30" s="66" t="s">
        <v>349</v>
      </c>
    </row>
    <row r="32" spans="1:6" ht="12.75">
      <c r="A32" s="73" t="s">
        <v>181</v>
      </c>
      <c r="C32" s="73" t="s">
        <v>185</v>
      </c>
      <c r="F32" s="73" t="s">
        <v>186</v>
      </c>
    </row>
    <row r="33" spans="1:6" ht="12.75">
      <c r="A33" s="73"/>
      <c r="C33" s="73"/>
      <c r="F33" s="73"/>
    </row>
    <row r="34" spans="1:6" ht="12.75">
      <c r="A34" s="74">
        <v>2</v>
      </c>
      <c r="B34" s="64" t="s">
        <v>187</v>
      </c>
      <c r="F34" s="64">
        <f>F35+F36</f>
        <v>16.24</v>
      </c>
    </row>
    <row r="35" spans="1:6" ht="12.75">
      <c r="A35" s="72" t="s">
        <v>68</v>
      </c>
      <c r="B35" s="64" t="s">
        <v>11</v>
      </c>
      <c r="F35" s="64">
        <v>16.24</v>
      </c>
    </row>
    <row r="36" spans="1:6" ht="12.75">
      <c r="A36" s="72" t="s">
        <v>69</v>
      </c>
      <c r="B36" s="64" t="s">
        <v>12</v>
      </c>
      <c r="F36" s="64">
        <v>0</v>
      </c>
    </row>
    <row r="37" spans="1:6" ht="12.75">
      <c r="A37" s="74">
        <v>3</v>
      </c>
      <c r="B37" s="64" t="s">
        <v>13</v>
      </c>
      <c r="F37" s="64">
        <v>31</v>
      </c>
    </row>
    <row r="38" spans="1:8" ht="12.75">
      <c r="A38" s="72" t="s">
        <v>71</v>
      </c>
      <c r="B38" s="64" t="s">
        <v>14</v>
      </c>
      <c r="F38" s="75">
        <v>25.5</v>
      </c>
      <c r="G38" s="71"/>
      <c r="H38" s="76"/>
    </row>
    <row r="39" spans="1:8" ht="12.75">
      <c r="A39" s="74">
        <v>4</v>
      </c>
      <c r="B39" s="681" t="s">
        <v>290</v>
      </c>
      <c r="C39" s="681"/>
      <c r="D39" s="681"/>
      <c r="E39" s="681"/>
      <c r="F39" s="64">
        <v>0</v>
      </c>
      <c r="G39" s="77"/>
      <c r="H39" s="77"/>
    </row>
    <row r="40" spans="1:6" ht="12.75">
      <c r="A40" s="74">
        <v>5</v>
      </c>
      <c r="B40" s="64" t="s">
        <v>15</v>
      </c>
      <c r="F40" s="64">
        <v>29.4</v>
      </c>
    </row>
    <row r="41" spans="1:6" ht="12.75">
      <c r="A41" s="74">
        <v>6</v>
      </c>
      <c r="B41" s="70" t="s">
        <v>188</v>
      </c>
      <c r="F41" s="64">
        <f>F34+F37+F39+F40</f>
        <v>76.63999999999999</v>
      </c>
    </row>
    <row r="44" ht="12.75">
      <c r="A44" s="70" t="s">
        <v>350</v>
      </c>
    </row>
    <row r="46" spans="1:6" ht="12.75">
      <c r="A46" s="73" t="s">
        <v>181</v>
      </c>
      <c r="C46" s="73" t="s">
        <v>189</v>
      </c>
      <c r="F46" s="73" t="s">
        <v>190</v>
      </c>
    </row>
    <row r="47" spans="1:4" ht="12.75">
      <c r="A47" s="73"/>
      <c r="D47" s="73"/>
    </row>
    <row r="48" spans="2:6" ht="12.75">
      <c r="B48" s="78" t="s">
        <v>351</v>
      </c>
      <c r="C48" s="77"/>
      <c r="D48" s="77"/>
      <c r="E48" s="77"/>
      <c r="F48" s="77"/>
    </row>
    <row r="49" spans="1:7" ht="12.75">
      <c r="A49" s="74">
        <v>7</v>
      </c>
      <c r="B49" s="64" t="s">
        <v>16</v>
      </c>
      <c r="F49" s="64">
        <v>1116618</v>
      </c>
      <c r="G49" s="73"/>
    </row>
    <row r="50" spans="1:7" ht="12.75">
      <c r="A50" s="72" t="s">
        <v>75</v>
      </c>
      <c r="B50" s="64" t="s">
        <v>17</v>
      </c>
      <c r="F50" s="64">
        <v>1010358</v>
      </c>
      <c r="G50" s="73"/>
    </row>
    <row r="51" spans="1:6" ht="12.75">
      <c r="A51" s="74">
        <v>8</v>
      </c>
      <c r="B51" s="64" t="s">
        <v>18</v>
      </c>
      <c r="F51" s="64">
        <v>1216811</v>
      </c>
    </row>
    <row r="52" spans="1:6" ht="12.75">
      <c r="A52" s="74">
        <v>9</v>
      </c>
      <c r="B52" s="64" t="s">
        <v>19</v>
      </c>
      <c r="F52" s="64">
        <v>445843</v>
      </c>
    </row>
    <row r="54" spans="2:3" ht="12.75">
      <c r="B54" s="78" t="s">
        <v>352</v>
      </c>
      <c r="C54" s="77"/>
    </row>
    <row r="55" spans="1:8" ht="12.75">
      <c r="A55" s="74">
        <v>10</v>
      </c>
      <c r="B55" s="64" t="s">
        <v>291</v>
      </c>
      <c r="F55" s="79">
        <v>278190</v>
      </c>
      <c r="G55" s="80"/>
      <c r="H55" s="64" t="s">
        <v>292</v>
      </c>
    </row>
    <row r="56" spans="1:6" ht="12.75">
      <c r="A56" s="72" t="s">
        <v>81</v>
      </c>
      <c r="B56" s="64" t="s">
        <v>293</v>
      </c>
      <c r="F56" s="64">
        <v>278190</v>
      </c>
    </row>
    <row r="57" spans="1:6" ht="12.75">
      <c r="A57" s="72" t="s">
        <v>295</v>
      </c>
      <c r="B57" s="681" t="s">
        <v>296</v>
      </c>
      <c r="C57" s="681"/>
      <c r="D57" s="681"/>
      <c r="E57" s="681"/>
      <c r="F57" s="64">
        <v>0</v>
      </c>
    </row>
    <row r="58" spans="1:6" ht="12.75">
      <c r="A58" s="74">
        <v>11</v>
      </c>
      <c r="B58" s="64" t="s">
        <v>297</v>
      </c>
      <c r="F58" s="64">
        <f>F59+F60</f>
        <v>685152</v>
      </c>
    </row>
    <row r="59" spans="1:6" ht="12.75">
      <c r="A59" s="73" t="s">
        <v>83</v>
      </c>
      <c r="B59" s="64" t="s">
        <v>298</v>
      </c>
      <c r="F59" s="64">
        <v>515391</v>
      </c>
    </row>
    <row r="60" spans="1:6" ht="12.75">
      <c r="A60" s="73" t="s">
        <v>84</v>
      </c>
      <c r="B60" s="64" t="s">
        <v>22</v>
      </c>
      <c r="F60" s="64">
        <v>169761</v>
      </c>
    </row>
    <row r="61" spans="1:6" ht="12.75">
      <c r="A61" s="74">
        <v>12</v>
      </c>
      <c r="B61" s="64" t="s">
        <v>299</v>
      </c>
      <c r="F61" s="64">
        <v>48781</v>
      </c>
    </row>
    <row r="62" spans="1:6" ht="12.75">
      <c r="A62" s="74">
        <v>13</v>
      </c>
      <c r="B62" s="64" t="s">
        <v>300</v>
      </c>
      <c r="F62" s="64">
        <v>11907</v>
      </c>
    </row>
    <row r="63" spans="1:6" ht="12.75">
      <c r="A63" s="74">
        <v>14</v>
      </c>
      <c r="B63" s="64" t="s">
        <v>301</v>
      </c>
      <c r="F63" s="64">
        <v>257472</v>
      </c>
    </row>
    <row r="64" spans="1:8" ht="12.75">
      <c r="A64" s="72" t="s">
        <v>88</v>
      </c>
      <c r="B64" s="64" t="s">
        <v>302</v>
      </c>
      <c r="F64" s="81">
        <v>247741</v>
      </c>
      <c r="G64" s="71"/>
      <c r="H64" s="76"/>
    </row>
    <row r="65" spans="1:7" ht="12.75">
      <c r="A65" s="74">
        <v>15</v>
      </c>
      <c r="B65" s="64" t="s">
        <v>191</v>
      </c>
      <c r="F65" s="64">
        <v>12771</v>
      </c>
      <c r="G65" s="73"/>
    </row>
    <row r="66" spans="1:6" ht="12.75">
      <c r="A66" s="74">
        <v>16</v>
      </c>
      <c r="B66" s="64" t="s">
        <v>23</v>
      </c>
      <c r="F66" s="64">
        <v>722</v>
      </c>
    </row>
    <row r="68" spans="1:6" ht="12.75">
      <c r="A68" s="74">
        <v>17</v>
      </c>
      <c r="B68" s="64" t="s">
        <v>24</v>
      </c>
      <c r="F68" s="64">
        <v>34735</v>
      </c>
    </row>
    <row r="69" spans="1:6" ht="40.5" customHeight="1">
      <c r="A69" s="74">
        <v>18</v>
      </c>
      <c r="B69" s="64" t="s">
        <v>25</v>
      </c>
      <c r="F69" s="64">
        <v>6264</v>
      </c>
    </row>
    <row r="70" spans="1:6" ht="12.75">
      <c r="A70" s="74">
        <v>19</v>
      </c>
      <c r="B70" s="64" t="s">
        <v>26</v>
      </c>
      <c r="F70" s="64">
        <v>109826</v>
      </c>
    </row>
    <row r="71" spans="1:6" ht="12.75">
      <c r="A71" s="74">
        <v>20</v>
      </c>
      <c r="B71" s="64" t="s">
        <v>192</v>
      </c>
      <c r="F71" s="64">
        <v>50898</v>
      </c>
    </row>
    <row r="72" spans="1:6" ht="12.75">
      <c r="A72" s="74">
        <v>21</v>
      </c>
      <c r="B72" s="64" t="s">
        <v>28</v>
      </c>
      <c r="F72" s="64">
        <v>178121</v>
      </c>
    </row>
    <row r="73" spans="1:6" ht="12.75">
      <c r="A73" s="74">
        <v>22</v>
      </c>
      <c r="B73" s="70" t="s">
        <v>193</v>
      </c>
      <c r="F73" s="64">
        <f>SUM(F49,F51,F52,F55,F58,F61:F63,F65,F66,F68:F72)</f>
        <v>4454111</v>
      </c>
    </row>
    <row r="74" spans="1:6" ht="12.75">
      <c r="A74" s="72" t="s">
        <v>99</v>
      </c>
      <c r="B74" s="64" t="s">
        <v>29</v>
      </c>
      <c r="F74" s="64">
        <v>0</v>
      </c>
    </row>
    <row r="75" spans="1:6" ht="12.75">
      <c r="A75" s="74">
        <v>23</v>
      </c>
      <c r="B75" s="70" t="s">
        <v>321</v>
      </c>
      <c r="F75" s="64">
        <f>F73+F74</f>
        <v>4454111</v>
      </c>
    </row>
    <row r="76" ht="12.75">
      <c r="A76" s="73"/>
    </row>
    <row r="77" ht="12.75">
      <c r="A77" s="73"/>
    </row>
    <row r="78" ht="12.75">
      <c r="A78" s="66" t="s">
        <v>357</v>
      </c>
    </row>
    <row r="80" spans="1:6" ht="12.75">
      <c r="A80" s="73" t="s">
        <v>194</v>
      </c>
      <c r="C80" s="82" t="s">
        <v>189</v>
      </c>
      <c r="E80" s="73" t="s">
        <v>6</v>
      </c>
      <c r="F80" s="73" t="s">
        <v>195</v>
      </c>
    </row>
    <row r="82" spans="2:5" ht="12.75">
      <c r="B82" s="78" t="s">
        <v>196</v>
      </c>
      <c r="C82" s="78"/>
      <c r="D82" s="78"/>
      <c r="E82" s="77"/>
    </row>
    <row r="83" spans="2:5" ht="12.75">
      <c r="B83" s="78" t="s">
        <v>197</v>
      </c>
      <c r="C83" s="78"/>
      <c r="D83" s="78"/>
      <c r="E83" s="77"/>
    </row>
    <row r="84" spans="2:5" ht="12.75">
      <c r="B84" s="78" t="s">
        <v>198</v>
      </c>
      <c r="C84" s="78"/>
      <c r="D84" s="78"/>
      <c r="E84" s="77"/>
    </row>
    <row r="85" spans="2:5" ht="12.75">
      <c r="B85" s="78" t="s">
        <v>358</v>
      </c>
      <c r="C85" s="78"/>
      <c r="D85" s="78"/>
      <c r="E85" s="77"/>
    </row>
    <row r="86" spans="1:6" ht="12.75">
      <c r="A86" s="74">
        <v>24</v>
      </c>
      <c r="B86" s="64" t="s">
        <v>304</v>
      </c>
      <c r="E86" s="64">
        <f>SUM(E87,E90,E91,E92)</f>
        <v>14256</v>
      </c>
      <c r="F86" s="64">
        <f>SUM(F87,F90,F91,F92)</f>
        <v>956146</v>
      </c>
    </row>
    <row r="87" spans="1:7" ht="12.75">
      <c r="A87" s="73" t="s">
        <v>102</v>
      </c>
      <c r="B87" s="64" t="s">
        <v>305</v>
      </c>
      <c r="E87" s="64">
        <f>E88+E89</f>
        <v>10236</v>
      </c>
      <c r="F87" s="64">
        <v>736900</v>
      </c>
      <c r="G87" s="76"/>
    </row>
    <row r="88" spans="1:9" ht="12.75">
      <c r="A88" s="73" t="s">
        <v>104</v>
      </c>
      <c r="B88" s="64" t="s">
        <v>31</v>
      </c>
      <c r="E88" s="64">
        <v>9963</v>
      </c>
      <c r="F88" s="73" t="s">
        <v>199</v>
      </c>
      <c r="G88" s="680" t="s">
        <v>306</v>
      </c>
      <c r="H88" s="680"/>
      <c r="I88" s="680"/>
    </row>
    <row r="89" spans="1:9" ht="12.75">
      <c r="A89" s="73" t="s">
        <v>105</v>
      </c>
      <c r="B89" s="64" t="s">
        <v>32</v>
      </c>
      <c r="E89" s="64">
        <v>273</v>
      </c>
      <c r="F89" s="73" t="s">
        <v>199</v>
      </c>
      <c r="G89" s="680" t="s">
        <v>306</v>
      </c>
      <c r="H89" s="680"/>
      <c r="I89" s="680"/>
    </row>
    <row r="90" spans="1:6" ht="12.75">
      <c r="A90" s="73" t="s">
        <v>106</v>
      </c>
      <c r="B90" s="64" t="s">
        <v>33</v>
      </c>
      <c r="E90" s="64">
        <v>3393</v>
      </c>
      <c r="F90" s="64">
        <v>199564</v>
      </c>
    </row>
    <row r="91" spans="1:6" ht="12.75">
      <c r="A91" s="73" t="s">
        <v>107</v>
      </c>
      <c r="B91" s="64" t="s">
        <v>307</v>
      </c>
      <c r="E91" s="64">
        <v>195</v>
      </c>
      <c r="F91" s="64">
        <v>19682</v>
      </c>
    </row>
    <row r="92" spans="1:6" ht="12.75">
      <c r="A92" s="73" t="s">
        <v>108</v>
      </c>
      <c r="B92" s="64" t="s">
        <v>308</v>
      </c>
      <c r="E92" s="64">
        <v>432</v>
      </c>
      <c r="F92" s="83" t="s">
        <v>325</v>
      </c>
    </row>
    <row r="93" spans="1:6" ht="12.75">
      <c r="A93" s="73" t="s">
        <v>109</v>
      </c>
      <c r="B93" s="64" t="s">
        <v>309</v>
      </c>
      <c r="E93" s="64">
        <v>8493</v>
      </c>
      <c r="F93" s="73" t="s">
        <v>199</v>
      </c>
    </row>
    <row r="94" spans="1:6" ht="12.75">
      <c r="A94" s="74">
        <v>25</v>
      </c>
      <c r="B94" s="681" t="s">
        <v>310</v>
      </c>
      <c r="C94" s="681"/>
      <c r="D94" s="681"/>
      <c r="E94" s="64">
        <v>15654</v>
      </c>
      <c r="F94" s="64" t="s">
        <v>325</v>
      </c>
    </row>
    <row r="95" spans="1:7" ht="12.75">
      <c r="A95" s="73" t="s">
        <v>103</v>
      </c>
      <c r="B95" s="681" t="s">
        <v>311</v>
      </c>
      <c r="C95" s="681"/>
      <c r="D95" s="681"/>
      <c r="E95" s="64">
        <v>5105</v>
      </c>
      <c r="F95" s="64" t="s">
        <v>325</v>
      </c>
      <c r="G95" s="76" t="s">
        <v>359</v>
      </c>
    </row>
    <row r="96" spans="1:6" ht="12.75">
      <c r="A96" s="74">
        <v>26</v>
      </c>
      <c r="B96" s="64" t="s">
        <v>360</v>
      </c>
      <c r="E96" s="64">
        <v>3500</v>
      </c>
      <c r="F96" s="64">
        <v>709563</v>
      </c>
    </row>
    <row r="97" ht="12.75">
      <c r="B97" s="64" t="s">
        <v>361</v>
      </c>
    </row>
    <row r="99" spans="2:4" ht="12.75">
      <c r="B99" s="78" t="s">
        <v>200</v>
      </c>
      <c r="C99" s="78"/>
      <c r="D99" s="78"/>
    </row>
    <row r="100" spans="2:4" ht="12.75">
      <c r="B100" s="78" t="s">
        <v>362</v>
      </c>
      <c r="C100" s="78"/>
      <c r="D100" s="78"/>
    </row>
    <row r="101" spans="1:7" ht="12.75">
      <c r="A101" s="74">
        <v>27</v>
      </c>
      <c r="B101" s="64" t="s">
        <v>322</v>
      </c>
      <c r="E101" s="64">
        <v>19</v>
      </c>
      <c r="F101" s="64">
        <v>1600</v>
      </c>
      <c r="G101" s="76" t="s">
        <v>363</v>
      </c>
    </row>
    <row r="102" spans="1:6" ht="12.75">
      <c r="A102" s="72" t="s">
        <v>364</v>
      </c>
      <c r="B102" s="70" t="s">
        <v>323</v>
      </c>
      <c r="E102" s="64">
        <v>17</v>
      </c>
      <c r="F102" s="64">
        <v>864</v>
      </c>
    </row>
    <row r="103" spans="1:6" ht="12.75">
      <c r="A103" s="73" t="s">
        <v>365</v>
      </c>
      <c r="B103" s="70" t="s">
        <v>324</v>
      </c>
      <c r="E103" s="64">
        <v>2</v>
      </c>
      <c r="F103" s="64">
        <v>643</v>
      </c>
    </row>
    <row r="104" spans="1:7" ht="12.75">
      <c r="A104" s="74">
        <v>28</v>
      </c>
      <c r="B104" s="64" t="s">
        <v>366</v>
      </c>
      <c r="E104" s="64">
        <v>19</v>
      </c>
      <c r="F104" s="64">
        <v>857</v>
      </c>
      <c r="G104" s="76" t="s">
        <v>312</v>
      </c>
    </row>
    <row r="105" spans="1:7" ht="12.75">
      <c r="A105" s="74">
        <v>29</v>
      </c>
      <c r="B105" s="64" t="s">
        <v>313</v>
      </c>
      <c r="E105" s="73">
        <v>4</v>
      </c>
      <c r="F105" s="64">
        <v>15763</v>
      </c>
      <c r="G105" s="76" t="s">
        <v>359</v>
      </c>
    </row>
    <row r="106" spans="1:5" ht="12.75">
      <c r="A106" s="74"/>
      <c r="E106" s="73"/>
    </row>
    <row r="107" spans="1:6" ht="12.75">
      <c r="A107" s="74">
        <v>30</v>
      </c>
      <c r="B107" s="681" t="s">
        <v>367</v>
      </c>
      <c r="C107" s="681"/>
      <c r="E107" s="64">
        <v>13997</v>
      </c>
      <c r="F107" s="64">
        <v>1159591</v>
      </c>
    </row>
    <row r="108" ht="12.75">
      <c r="A108" s="74"/>
    </row>
    <row r="109" spans="1:6" ht="12.75">
      <c r="A109" s="74">
        <v>31</v>
      </c>
      <c r="B109" s="64" t="s">
        <v>35</v>
      </c>
      <c r="E109" s="64">
        <v>66</v>
      </c>
      <c r="F109" s="64">
        <v>757</v>
      </c>
    </row>
    <row r="111" spans="1:6" ht="12.75">
      <c r="A111" s="74">
        <v>32</v>
      </c>
      <c r="B111" s="64" t="s">
        <v>201</v>
      </c>
      <c r="E111" s="64">
        <v>495</v>
      </c>
      <c r="F111" s="64">
        <v>159080</v>
      </c>
    </row>
    <row r="112" ht="12.75">
      <c r="A112" s="74"/>
    </row>
    <row r="113" spans="1:6" ht="12.75">
      <c r="A113" s="74">
        <v>33</v>
      </c>
      <c r="B113" s="64" t="s">
        <v>202</v>
      </c>
      <c r="E113" s="64">
        <v>11006</v>
      </c>
      <c r="F113" s="64">
        <v>63103</v>
      </c>
    </row>
    <row r="114" ht="12.75">
      <c r="A114" s="74"/>
    </row>
    <row r="115" spans="1:6" ht="12.75">
      <c r="A115" s="74">
        <v>34</v>
      </c>
      <c r="B115" s="64" t="s">
        <v>368</v>
      </c>
      <c r="E115" s="64">
        <v>50</v>
      </c>
      <c r="F115" s="64">
        <v>15036</v>
      </c>
    </row>
    <row r="117" spans="1:6" ht="12.75">
      <c r="A117" s="74">
        <v>35</v>
      </c>
      <c r="B117" s="681" t="s">
        <v>369</v>
      </c>
      <c r="C117" s="681"/>
      <c r="D117" s="681"/>
      <c r="E117" s="64">
        <v>266</v>
      </c>
      <c r="F117" s="64">
        <v>11859</v>
      </c>
    </row>
    <row r="118" ht="12.75">
      <c r="A118" s="74"/>
    </row>
    <row r="119" spans="1:6" ht="12.75">
      <c r="A119" s="74">
        <v>36</v>
      </c>
      <c r="B119" s="64" t="s">
        <v>370</v>
      </c>
      <c r="E119" s="64">
        <v>71</v>
      </c>
      <c r="F119" s="64">
        <v>2050</v>
      </c>
    </row>
    <row r="121" spans="1:6" ht="12.75">
      <c r="A121" s="74">
        <v>37</v>
      </c>
      <c r="B121" s="64" t="s">
        <v>41</v>
      </c>
      <c r="E121" s="64">
        <v>281</v>
      </c>
      <c r="F121" s="64">
        <v>1271807</v>
      </c>
    </row>
    <row r="124" ht="12.75">
      <c r="A124" s="70" t="s">
        <v>371</v>
      </c>
    </row>
    <row r="125" ht="12.75">
      <c r="A125" s="70"/>
    </row>
    <row r="126" spans="1:6" ht="12.75">
      <c r="A126" s="70"/>
      <c r="F126" s="73" t="s">
        <v>183</v>
      </c>
    </row>
    <row r="128" ht="12.75">
      <c r="B128" s="78" t="s">
        <v>372</v>
      </c>
    </row>
    <row r="129" spans="1:6" ht="12.75">
      <c r="A129" s="74">
        <v>38</v>
      </c>
      <c r="B129" s="64" t="s">
        <v>45</v>
      </c>
      <c r="F129" s="64">
        <v>162344</v>
      </c>
    </row>
    <row r="130" spans="1:6" ht="12.75">
      <c r="A130" s="74">
        <v>39</v>
      </c>
      <c r="B130" s="64" t="s">
        <v>46</v>
      </c>
      <c r="F130" s="64">
        <v>169909</v>
      </c>
    </row>
    <row r="131" spans="1:6" ht="12.75">
      <c r="A131" s="74">
        <v>40</v>
      </c>
      <c r="B131" s="64" t="s">
        <v>47</v>
      </c>
      <c r="F131" s="64">
        <v>467</v>
      </c>
    </row>
    <row r="132" spans="1:6" ht="12.75">
      <c r="A132" s="74">
        <v>41</v>
      </c>
      <c r="B132" s="64" t="s">
        <v>203</v>
      </c>
      <c r="F132" s="64">
        <v>41382</v>
      </c>
    </row>
    <row r="134" spans="2:5" ht="12.75">
      <c r="B134" s="78" t="s">
        <v>204</v>
      </c>
      <c r="C134" s="78"/>
      <c r="D134" s="78"/>
      <c r="E134" s="78"/>
    </row>
    <row r="135" spans="2:9" ht="12.75">
      <c r="B135" s="78" t="s">
        <v>373</v>
      </c>
      <c r="C135" s="78"/>
      <c r="D135" s="78"/>
      <c r="E135" s="78"/>
      <c r="G135" s="76"/>
      <c r="H135" s="76"/>
      <c r="I135" s="76"/>
    </row>
    <row r="136" spans="1:6" ht="12.75">
      <c r="A136" s="74">
        <v>42</v>
      </c>
      <c r="B136" s="64" t="s">
        <v>205</v>
      </c>
      <c r="F136" s="64">
        <v>3713</v>
      </c>
    </row>
    <row r="137" spans="1:6" ht="12.75">
      <c r="A137" s="74">
        <v>43</v>
      </c>
      <c r="B137" s="64" t="s">
        <v>206</v>
      </c>
      <c r="F137" s="64">
        <v>5177</v>
      </c>
    </row>
    <row r="138" spans="1:9" ht="12.75">
      <c r="A138" s="74">
        <v>44</v>
      </c>
      <c r="B138" s="70" t="s">
        <v>160</v>
      </c>
      <c r="F138" s="64">
        <v>8890</v>
      </c>
      <c r="G138" s="680" t="s">
        <v>314</v>
      </c>
      <c r="H138" s="681"/>
      <c r="I138" s="681"/>
    </row>
    <row r="139" spans="1:9" ht="12.75">
      <c r="A139" s="73" t="s">
        <v>374</v>
      </c>
      <c r="B139" s="64" t="s">
        <v>207</v>
      </c>
      <c r="F139" s="64">
        <v>6031</v>
      </c>
      <c r="G139" s="680" t="s">
        <v>375</v>
      </c>
      <c r="H139" s="681"/>
      <c r="I139" s="681"/>
    </row>
    <row r="140" spans="1:9" ht="12.75">
      <c r="A140" s="73" t="s">
        <v>376</v>
      </c>
      <c r="B140" s="64" t="s">
        <v>208</v>
      </c>
      <c r="F140" s="64">
        <v>455</v>
      </c>
      <c r="G140" s="680" t="s">
        <v>375</v>
      </c>
      <c r="H140" s="681"/>
      <c r="I140" s="681"/>
    </row>
    <row r="141" spans="1:7" ht="12.75">
      <c r="A141" s="74">
        <v>45</v>
      </c>
      <c r="B141" s="681" t="s">
        <v>315</v>
      </c>
      <c r="C141" s="681"/>
      <c r="D141" s="681"/>
      <c r="E141" s="681"/>
      <c r="F141" s="64">
        <v>246</v>
      </c>
      <c r="G141" s="76" t="s">
        <v>316</v>
      </c>
    </row>
    <row r="143" spans="2:5" ht="12.75">
      <c r="B143" s="78" t="s">
        <v>209</v>
      </c>
      <c r="C143" s="78"/>
      <c r="D143" s="78"/>
      <c r="E143" s="78"/>
    </row>
    <row r="144" spans="2:9" ht="12.75">
      <c r="B144" s="78" t="s">
        <v>377</v>
      </c>
      <c r="C144" s="78"/>
      <c r="D144" s="78"/>
      <c r="E144" s="78"/>
      <c r="G144" s="76"/>
      <c r="H144" s="76"/>
      <c r="I144" s="76"/>
    </row>
    <row r="145" spans="1:6" ht="12.75">
      <c r="A145" s="74">
        <v>46</v>
      </c>
      <c r="B145" s="64" t="s">
        <v>205</v>
      </c>
      <c r="F145" s="64">
        <v>2687</v>
      </c>
    </row>
    <row r="146" spans="1:6" ht="12.75">
      <c r="A146" s="74">
        <v>47</v>
      </c>
      <c r="B146" s="64" t="s">
        <v>206</v>
      </c>
      <c r="F146" s="64">
        <v>4387</v>
      </c>
    </row>
    <row r="147" spans="1:9" ht="12.75">
      <c r="A147" s="74">
        <v>48</v>
      </c>
      <c r="B147" s="70" t="s">
        <v>160</v>
      </c>
      <c r="F147" s="64">
        <f>F145+F146</f>
        <v>7074</v>
      </c>
      <c r="G147" s="680" t="s">
        <v>314</v>
      </c>
      <c r="H147" s="681"/>
      <c r="I147" s="681"/>
    </row>
    <row r="148" spans="1:9" ht="12.75">
      <c r="A148" s="73" t="s">
        <v>378</v>
      </c>
      <c r="B148" s="64" t="s">
        <v>210</v>
      </c>
      <c r="F148" s="64">
        <v>4478</v>
      </c>
      <c r="G148" s="680" t="s">
        <v>379</v>
      </c>
      <c r="H148" s="681"/>
      <c r="I148" s="681"/>
    </row>
    <row r="149" spans="1:9" ht="12.75">
      <c r="A149" s="73" t="s">
        <v>380</v>
      </c>
      <c r="B149" s="64" t="s">
        <v>211</v>
      </c>
      <c r="F149" s="64">
        <v>961</v>
      </c>
      <c r="G149" s="680" t="s">
        <v>379</v>
      </c>
      <c r="H149" s="681"/>
      <c r="I149" s="681"/>
    </row>
    <row r="150" spans="1:7" ht="12.75">
      <c r="A150" s="74">
        <v>49</v>
      </c>
      <c r="B150" s="681" t="s">
        <v>317</v>
      </c>
      <c r="C150" s="681"/>
      <c r="D150" s="681"/>
      <c r="F150" s="64">
        <v>576</v>
      </c>
      <c r="G150" s="76" t="s">
        <v>318</v>
      </c>
    </row>
    <row r="152" spans="2:4" ht="12.75">
      <c r="B152" s="78" t="s">
        <v>381</v>
      </c>
      <c r="C152" s="78"/>
      <c r="D152" s="78"/>
    </row>
    <row r="153" spans="1:6" ht="12.75">
      <c r="A153" s="74">
        <v>50</v>
      </c>
      <c r="B153" s="64" t="s">
        <v>212</v>
      </c>
      <c r="F153" s="64">
        <v>220</v>
      </c>
    </row>
    <row r="154" spans="1:6" ht="12.75">
      <c r="A154" s="74">
        <v>51</v>
      </c>
      <c r="B154" s="64" t="s">
        <v>213</v>
      </c>
      <c r="F154" s="64">
        <v>5171</v>
      </c>
    </row>
    <row r="155" spans="1:6" ht="12.75">
      <c r="A155" s="74">
        <v>52</v>
      </c>
      <c r="B155" s="64" t="s">
        <v>319</v>
      </c>
      <c r="F155" s="64">
        <v>48</v>
      </c>
    </row>
    <row r="156" spans="1:6" ht="12.75">
      <c r="A156" s="74">
        <v>53</v>
      </c>
      <c r="B156" s="64" t="s">
        <v>214</v>
      </c>
      <c r="F156" s="64">
        <v>26</v>
      </c>
    </row>
    <row r="157" spans="2:4" ht="12.75">
      <c r="B157" s="681" t="s">
        <v>320</v>
      </c>
      <c r="C157" s="681"/>
      <c r="D157" s="681"/>
    </row>
    <row r="158" spans="1:6" ht="12.75">
      <c r="A158" s="74">
        <v>54</v>
      </c>
      <c r="B158" s="64" t="s">
        <v>214</v>
      </c>
      <c r="F158" s="64">
        <v>500</v>
      </c>
    </row>
    <row r="159" ht="12.75">
      <c r="B159" s="64" t="s">
        <v>215</v>
      </c>
    </row>
    <row r="161" ht="12.75">
      <c r="A161" s="70" t="s">
        <v>382</v>
      </c>
    </row>
    <row r="163" spans="1:6" ht="12.75">
      <c r="A163" s="73" t="s">
        <v>194</v>
      </c>
      <c r="C163" s="73" t="s">
        <v>189</v>
      </c>
      <c r="F163" s="73" t="s">
        <v>183</v>
      </c>
    </row>
    <row r="165" spans="1:6" ht="12.75">
      <c r="A165" s="74">
        <v>55</v>
      </c>
      <c r="B165" s="64" t="s">
        <v>61</v>
      </c>
      <c r="F165" s="64">
        <v>84</v>
      </c>
    </row>
    <row r="166" spans="1:6" ht="12.75">
      <c r="A166" s="74">
        <v>56</v>
      </c>
      <c r="B166" s="64" t="s">
        <v>216</v>
      </c>
      <c r="F166" s="64">
        <v>152</v>
      </c>
    </row>
    <row r="167" ht="12.75">
      <c r="B167" s="64" t="s">
        <v>217</v>
      </c>
    </row>
    <row r="168" spans="1:6" ht="12.75">
      <c r="A168" s="74">
        <v>57</v>
      </c>
      <c r="B168" s="64" t="s">
        <v>63</v>
      </c>
      <c r="F168" s="64">
        <v>24191</v>
      </c>
    </row>
    <row r="169" spans="1:6" ht="12.75">
      <c r="A169" s="74">
        <v>58</v>
      </c>
      <c r="B169" s="64" t="s">
        <v>64</v>
      </c>
      <c r="F169" s="64">
        <v>991</v>
      </c>
    </row>
    <row r="171" ht="12.75">
      <c r="B171" s="84"/>
    </row>
  </sheetData>
  <mergeCells count="19">
    <mergeCell ref="A21:F21"/>
    <mergeCell ref="B57:E57"/>
    <mergeCell ref="B39:E39"/>
    <mergeCell ref="A20:F20"/>
    <mergeCell ref="B157:D157"/>
    <mergeCell ref="B141:E141"/>
    <mergeCell ref="G138:I138"/>
    <mergeCell ref="G139:I139"/>
    <mergeCell ref="G140:I140"/>
    <mergeCell ref="G147:I147"/>
    <mergeCell ref="G148:I148"/>
    <mergeCell ref="B107:C107"/>
    <mergeCell ref="B117:D117"/>
    <mergeCell ref="G149:I149"/>
    <mergeCell ref="B150:D150"/>
    <mergeCell ref="G88:I88"/>
    <mergeCell ref="B94:D94"/>
    <mergeCell ref="B95:D95"/>
    <mergeCell ref="G89:I89"/>
  </mergeCells>
  <hyperlinks>
    <hyperlink ref="C15" r:id="rId1" display="cdusenbury@csuchico.edu"/>
  </hyperlinks>
  <printOptions gridLines="1" headings="1"/>
  <pageMargins left="0.5" right="0.25" top="1" bottom="1" header="0.5" footer="0.5"/>
  <pageSetup fitToHeight="4" fitToWidth="1" orientation="portrait" scale="89" r:id="rId2"/>
  <headerFooter alignWithMargins="0">
    <oddFooter>&amp;C&amp;F&amp;RPage 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71"/>
  <sheetViews>
    <sheetView zoomScale="120" zoomScaleNormal="120" workbookViewId="0" topLeftCell="A1">
      <selection activeCell="H1" sqref="H1"/>
    </sheetView>
  </sheetViews>
  <sheetFormatPr defaultColWidth="9.140625" defaultRowHeight="12.75"/>
  <cols>
    <col min="1" max="1" width="10.421875" style="88" customWidth="1"/>
    <col min="2" max="6" width="11.421875" style="88" customWidth="1"/>
    <col min="7" max="7" width="8.7109375" style="88" customWidth="1"/>
    <col min="8" max="8" width="18.421875" style="88" customWidth="1"/>
    <col min="9" max="16384" width="11.421875" style="88" customWidth="1"/>
  </cols>
  <sheetData>
    <row r="1" spans="1:3" ht="18">
      <c r="A1" s="86" t="s">
        <v>170</v>
      </c>
      <c r="B1" s="87"/>
      <c r="C1" s="87"/>
    </row>
    <row r="2" spans="1:3" ht="18">
      <c r="A2" s="87" t="s">
        <v>171</v>
      </c>
      <c r="B2" s="87"/>
      <c r="C2" s="87"/>
    </row>
    <row r="3" spans="1:3" ht="18">
      <c r="A3" s="89" t="s">
        <v>344</v>
      </c>
      <c r="B3" s="87"/>
      <c r="C3" s="87" t="s">
        <v>345</v>
      </c>
    </row>
    <row r="5" spans="1:5" ht="12.75">
      <c r="A5" s="90" t="s">
        <v>172</v>
      </c>
      <c r="B5" s="112" t="s">
        <v>140</v>
      </c>
      <c r="C5" s="92"/>
      <c r="D5" s="92"/>
      <c r="E5" s="93"/>
    </row>
    <row r="7" spans="1:5" ht="12.75">
      <c r="A7" s="94" t="s">
        <v>173</v>
      </c>
      <c r="C7" s="91" t="s">
        <v>222</v>
      </c>
      <c r="D7" s="92"/>
      <c r="E7" s="93"/>
    </row>
    <row r="9" spans="1:5" ht="12.75">
      <c r="A9" s="94" t="s">
        <v>175</v>
      </c>
      <c r="C9" s="91" t="s">
        <v>392</v>
      </c>
      <c r="D9" s="92"/>
      <c r="E9" s="93"/>
    </row>
    <row r="11" spans="1:3" ht="12.75">
      <c r="A11" s="94" t="s">
        <v>177</v>
      </c>
      <c r="B11" s="91" t="s">
        <v>223</v>
      </c>
      <c r="C11" s="93"/>
    </row>
    <row r="13" spans="1:3" ht="12.75">
      <c r="A13" s="94" t="s">
        <v>178</v>
      </c>
      <c r="B13" s="91" t="s">
        <v>224</v>
      </c>
      <c r="C13" s="93"/>
    </row>
    <row r="15" spans="1:4" ht="15">
      <c r="A15" s="94" t="s">
        <v>179</v>
      </c>
      <c r="C15" s="4" t="s">
        <v>225</v>
      </c>
      <c r="D15" s="93"/>
    </row>
    <row r="18" ht="12.75">
      <c r="A18" s="94" t="s">
        <v>286</v>
      </c>
    </row>
    <row r="19" ht="12.75">
      <c r="A19" s="94" t="s">
        <v>287</v>
      </c>
    </row>
    <row r="20" spans="1:6" ht="12.75">
      <c r="A20" s="688" t="s">
        <v>288</v>
      </c>
      <c r="B20" s="684"/>
      <c r="C20" s="684"/>
      <c r="D20" s="684"/>
      <c r="E20" s="684"/>
      <c r="F20" s="684"/>
    </row>
    <row r="21" spans="1:6" ht="12.75">
      <c r="A21" s="688" t="s">
        <v>346</v>
      </c>
      <c r="B21" s="684"/>
      <c r="C21" s="684"/>
      <c r="D21" s="684"/>
      <c r="E21" s="684"/>
      <c r="F21" s="684"/>
    </row>
    <row r="22" ht="12.75">
      <c r="G22" s="96"/>
    </row>
    <row r="23" ht="12.75">
      <c r="A23" s="94" t="s">
        <v>347</v>
      </c>
    </row>
    <row r="24" ht="12.75">
      <c r="A24" s="94"/>
    </row>
    <row r="25" spans="1:6" ht="12.75">
      <c r="A25" s="97" t="s">
        <v>181</v>
      </c>
      <c r="C25" s="98" t="s">
        <v>182</v>
      </c>
      <c r="F25" s="98" t="s">
        <v>183</v>
      </c>
    </row>
    <row r="27" spans="1:6" ht="12.75">
      <c r="A27" s="99">
        <v>1</v>
      </c>
      <c r="B27" s="88" t="s">
        <v>184</v>
      </c>
      <c r="F27" s="88">
        <v>0</v>
      </c>
    </row>
    <row r="28" ht="12.75">
      <c r="A28" s="99"/>
    </row>
    <row r="30" ht="12.75">
      <c r="A30" s="90" t="s">
        <v>349</v>
      </c>
    </row>
    <row r="32" spans="1:6" ht="12.75">
      <c r="A32" s="98" t="s">
        <v>181</v>
      </c>
      <c r="C32" s="98" t="s">
        <v>185</v>
      </c>
      <c r="F32" s="98" t="s">
        <v>186</v>
      </c>
    </row>
    <row r="33" spans="1:6" ht="12.75">
      <c r="A33" s="98"/>
      <c r="C33" s="98"/>
      <c r="F33" s="98"/>
    </row>
    <row r="34" spans="1:6" ht="12.75">
      <c r="A34" s="99">
        <v>2</v>
      </c>
      <c r="B34" s="88" t="s">
        <v>187</v>
      </c>
      <c r="F34" s="88">
        <v>15</v>
      </c>
    </row>
    <row r="35" spans="1:6" ht="12.75">
      <c r="A35" s="97" t="s">
        <v>68</v>
      </c>
      <c r="B35" s="88" t="s">
        <v>11</v>
      </c>
      <c r="F35" s="88">
        <v>13</v>
      </c>
    </row>
    <row r="36" spans="1:6" ht="12.75">
      <c r="A36" s="97" t="s">
        <v>69</v>
      </c>
      <c r="B36" s="88" t="s">
        <v>12</v>
      </c>
      <c r="F36" s="88">
        <v>2</v>
      </c>
    </row>
    <row r="37" spans="1:6" ht="12.75">
      <c r="A37" s="99">
        <v>3</v>
      </c>
      <c r="B37" s="88" t="s">
        <v>13</v>
      </c>
      <c r="F37" s="88">
        <v>16</v>
      </c>
    </row>
    <row r="38" spans="1:8" ht="12.75">
      <c r="A38" s="97" t="s">
        <v>71</v>
      </c>
      <c r="B38" s="88" t="s">
        <v>14</v>
      </c>
      <c r="F38" s="100">
        <v>9</v>
      </c>
      <c r="G38" s="100"/>
      <c r="H38" s="101"/>
    </row>
    <row r="39" spans="1:8" ht="12.75">
      <c r="A39" s="99">
        <v>4</v>
      </c>
      <c r="B39" s="684" t="s">
        <v>290</v>
      </c>
      <c r="C39" s="684"/>
      <c r="D39" s="684"/>
      <c r="E39" s="684"/>
      <c r="F39" s="88">
        <v>0</v>
      </c>
      <c r="G39" s="102"/>
      <c r="H39" s="102"/>
    </row>
    <row r="40" spans="1:6" ht="12.75">
      <c r="A40" s="99">
        <v>5</v>
      </c>
      <c r="B40" s="88" t="s">
        <v>15</v>
      </c>
      <c r="F40" s="88">
        <v>7</v>
      </c>
    </row>
    <row r="41" spans="1:6" ht="12.75">
      <c r="A41" s="99">
        <v>6</v>
      </c>
      <c r="B41" s="94" t="s">
        <v>188</v>
      </c>
      <c r="F41" s="88">
        <f>F34+F37+F39+F40</f>
        <v>38</v>
      </c>
    </row>
    <row r="44" ht="12.75">
      <c r="A44" s="94" t="s">
        <v>350</v>
      </c>
    </row>
    <row r="46" spans="1:6" ht="12.75">
      <c r="A46" s="98" t="s">
        <v>181</v>
      </c>
      <c r="C46" s="98" t="s">
        <v>189</v>
      </c>
      <c r="F46" s="98" t="s">
        <v>190</v>
      </c>
    </row>
    <row r="47" spans="1:4" ht="12.75">
      <c r="A47" s="98"/>
      <c r="D47" s="98"/>
    </row>
    <row r="48" spans="2:6" ht="12.75">
      <c r="B48" s="103" t="s">
        <v>351</v>
      </c>
      <c r="C48" s="102"/>
      <c r="D48" s="102"/>
      <c r="E48" s="102"/>
      <c r="F48" s="102"/>
    </row>
    <row r="49" spans="1:7" ht="12.75">
      <c r="A49" s="99">
        <v>7</v>
      </c>
      <c r="B49" s="88" t="s">
        <v>16</v>
      </c>
      <c r="F49" s="104">
        <v>999301</v>
      </c>
      <c r="G49" s="98"/>
    </row>
    <row r="50" spans="1:7" ht="12.75">
      <c r="A50" s="97" t="s">
        <v>75</v>
      </c>
      <c r="B50" s="88" t="s">
        <v>17</v>
      </c>
      <c r="F50" s="104">
        <v>799021</v>
      </c>
      <c r="G50" s="98"/>
    </row>
    <row r="51" spans="1:6" ht="12.75">
      <c r="A51" s="99">
        <v>8</v>
      </c>
      <c r="B51" s="88" t="s">
        <v>18</v>
      </c>
      <c r="F51" s="104">
        <v>707798</v>
      </c>
    </row>
    <row r="52" spans="1:6" ht="12.75">
      <c r="A52" s="99">
        <v>9</v>
      </c>
      <c r="B52" s="88" t="s">
        <v>19</v>
      </c>
      <c r="F52" s="104">
        <v>125101</v>
      </c>
    </row>
    <row r="54" spans="2:3" ht="12.75">
      <c r="B54" s="103" t="s">
        <v>352</v>
      </c>
      <c r="C54" s="102"/>
    </row>
    <row r="55" spans="1:7" ht="12.75">
      <c r="A55" s="99">
        <v>10</v>
      </c>
      <c r="B55" s="88" t="s">
        <v>291</v>
      </c>
      <c r="F55" s="105">
        <v>133357</v>
      </c>
      <c r="G55" s="106"/>
    </row>
    <row r="56" spans="1:6" ht="12.75">
      <c r="A56" s="97" t="s">
        <v>81</v>
      </c>
      <c r="B56" s="88" t="s">
        <v>293</v>
      </c>
      <c r="F56" s="88" t="s">
        <v>325</v>
      </c>
    </row>
    <row r="57" spans="1:6" ht="12.75">
      <c r="A57" s="97" t="s">
        <v>295</v>
      </c>
      <c r="B57" s="684" t="s">
        <v>296</v>
      </c>
      <c r="C57" s="684"/>
      <c r="D57" s="684"/>
      <c r="E57" s="684"/>
      <c r="F57" s="88" t="s">
        <v>325</v>
      </c>
    </row>
    <row r="58" spans="1:6" ht="12.75">
      <c r="A58" s="99">
        <v>11</v>
      </c>
      <c r="B58" s="88" t="s">
        <v>297</v>
      </c>
      <c r="F58" s="104">
        <v>550307</v>
      </c>
    </row>
    <row r="59" spans="1:6" ht="12.75">
      <c r="A59" s="98" t="s">
        <v>83</v>
      </c>
      <c r="B59" s="88" t="s">
        <v>298</v>
      </c>
      <c r="F59" s="104">
        <v>476930</v>
      </c>
    </row>
    <row r="60" spans="1:6" ht="12.75">
      <c r="A60" s="98" t="s">
        <v>84</v>
      </c>
      <c r="B60" s="88" t="s">
        <v>22</v>
      </c>
      <c r="F60" s="104">
        <v>73377</v>
      </c>
    </row>
    <row r="61" spans="1:6" ht="12.75">
      <c r="A61" s="99">
        <v>12</v>
      </c>
      <c r="B61" s="88" t="s">
        <v>299</v>
      </c>
      <c r="F61" s="104">
        <v>7506</v>
      </c>
    </row>
    <row r="62" spans="1:6" ht="12.75">
      <c r="A62" s="99">
        <v>13</v>
      </c>
      <c r="B62" s="88" t="s">
        <v>300</v>
      </c>
      <c r="F62" s="104">
        <v>1822</v>
      </c>
    </row>
    <row r="63" spans="1:6" ht="12.75">
      <c r="A63" s="99">
        <v>14</v>
      </c>
      <c r="B63" s="88" t="s">
        <v>301</v>
      </c>
      <c r="F63" s="104">
        <v>197564</v>
      </c>
    </row>
    <row r="64" spans="1:8" ht="12.75">
      <c r="A64" s="97" t="s">
        <v>88</v>
      </c>
      <c r="B64" s="88" t="s">
        <v>302</v>
      </c>
      <c r="F64" s="88" t="s">
        <v>325</v>
      </c>
      <c r="H64" s="101"/>
    </row>
    <row r="65" spans="1:7" ht="12.75">
      <c r="A65" s="99">
        <v>15</v>
      </c>
      <c r="B65" s="88" t="s">
        <v>191</v>
      </c>
      <c r="F65" s="88" t="s">
        <v>325</v>
      </c>
      <c r="G65" s="98"/>
    </row>
    <row r="66" spans="1:8" ht="12.75">
      <c r="A66" s="99">
        <v>16</v>
      </c>
      <c r="B66" s="88" t="s">
        <v>23</v>
      </c>
      <c r="F66" s="104">
        <v>0</v>
      </c>
      <c r="G66" s="107"/>
      <c r="H66" s="95"/>
    </row>
    <row r="68" spans="1:6" ht="12.75">
      <c r="A68" s="99">
        <v>17</v>
      </c>
      <c r="B68" s="88" t="s">
        <v>24</v>
      </c>
      <c r="F68" s="104">
        <v>4176</v>
      </c>
    </row>
    <row r="69" spans="1:6" ht="40.5" customHeight="1">
      <c r="A69" s="99">
        <v>18</v>
      </c>
      <c r="B69" s="88" t="s">
        <v>25</v>
      </c>
      <c r="F69" s="88">
        <v>0</v>
      </c>
    </row>
    <row r="70" spans="1:6" ht="12.75">
      <c r="A70" s="99">
        <v>19</v>
      </c>
      <c r="B70" s="88" t="s">
        <v>26</v>
      </c>
      <c r="F70" s="104">
        <v>156569</v>
      </c>
    </row>
    <row r="71" spans="1:6" ht="12.75">
      <c r="A71" s="99">
        <v>20</v>
      </c>
      <c r="B71" s="88" t="s">
        <v>192</v>
      </c>
      <c r="F71" s="88">
        <v>0</v>
      </c>
    </row>
    <row r="72" spans="1:6" ht="12.75">
      <c r="A72" s="99">
        <v>21</v>
      </c>
      <c r="B72" s="88" t="s">
        <v>28</v>
      </c>
      <c r="F72" s="104">
        <v>35870</v>
      </c>
    </row>
    <row r="73" spans="1:6" ht="12.75">
      <c r="A73" s="99">
        <v>22</v>
      </c>
      <c r="B73" s="94" t="s">
        <v>193</v>
      </c>
      <c r="F73" s="104">
        <f>SUM(F49,F51,F52,F55,F58,F61:F63,F65,F66,F68:F72)</f>
        <v>2919371</v>
      </c>
    </row>
    <row r="74" spans="1:2" ht="12.75">
      <c r="A74" s="97" t="s">
        <v>99</v>
      </c>
      <c r="B74" s="88" t="s">
        <v>29</v>
      </c>
    </row>
    <row r="75" spans="1:6" ht="12.75">
      <c r="A75" s="99">
        <v>23</v>
      </c>
      <c r="B75" s="94" t="s">
        <v>321</v>
      </c>
      <c r="F75" s="104">
        <f>F73+F74</f>
        <v>2919371</v>
      </c>
    </row>
    <row r="76" ht="12.75">
      <c r="A76" s="98"/>
    </row>
    <row r="77" ht="12.75">
      <c r="A77" s="98"/>
    </row>
    <row r="78" ht="12.75">
      <c r="A78" s="90" t="s">
        <v>357</v>
      </c>
    </row>
    <row r="80" spans="1:6" ht="12.75">
      <c r="A80" s="98" t="s">
        <v>194</v>
      </c>
      <c r="C80" s="96" t="s">
        <v>189</v>
      </c>
      <c r="E80" s="98" t="s">
        <v>6</v>
      </c>
      <c r="F80" s="98" t="s">
        <v>195</v>
      </c>
    </row>
    <row r="82" spans="2:5" ht="12.75">
      <c r="B82" s="103" t="s">
        <v>196</v>
      </c>
      <c r="C82" s="103"/>
      <c r="D82" s="103"/>
      <c r="E82" s="102"/>
    </row>
    <row r="83" spans="2:5" ht="12.75">
      <c r="B83" s="103" t="s">
        <v>197</v>
      </c>
      <c r="C83" s="103"/>
      <c r="D83" s="103"/>
      <c r="E83" s="102"/>
    </row>
    <row r="84" spans="2:5" ht="12.75">
      <c r="B84" s="103" t="s">
        <v>198</v>
      </c>
      <c r="C84" s="103"/>
      <c r="D84" s="103"/>
      <c r="E84" s="102"/>
    </row>
    <row r="85" spans="2:5" ht="12.75">
      <c r="B85" s="103" t="s">
        <v>358</v>
      </c>
      <c r="C85" s="103"/>
      <c r="D85" s="103"/>
      <c r="E85" s="102"/>
    </row>
    <row r="86" spans="1:6" ht="12.75">
      <c r="A86" s="99">
        <v>24</v>
      </c>
      <c r="B86" s="88" t="s">
        <v>304</v>
      </c>
      <c r="E86" s="104">
        <v>9944</v>
      </c>
      <c r="F86" s="104">
        <v>420502</v>
      </c>
    </row>
    <row r="87" spans="1:7" ht="12.75">
      <c r="A87" s="98" t="s">
        <v>102</v>
      </c>
      <c r="B87" s="88" t="s">
        <v>305</v>
      </c>
      <c r="E87" s="104">
        <v>9337</v>
      </c>
      <c r="F87" s="88" t="s">
        <v>325</v>
      </c>
      <c r="G87" s="101"/>
    </row>
    <row r="88" spans="1:8" ht="12.75">
      <c r="A88" s="98" t="s">
        <v>104</v>
      </c>
      <c r="B88" s="88" t="s">
        <v>31</v>
      </c>
      <c r="E88" s="104">
        <v>9337</v>
      </c>
      <c r="F88" s="98" t="s">
        <v>199</v>
      </c>
      <c r="G88" s="683" t="s">
        <v>306</v>
      </c>
      <c r="H88" s="683"/>
    </row>
    <row r="89" spans="1:8" ht="12.75">
      <c r="A89" s="98" t="s">
        <v>105</v>
      </c>
      <c r="B89" s="88" t="s">
        <v>32</v>
      </c>
      <c r="E89" s="88">
        <v>0</v>
      </c>
      <c r="F89" s="98" t="s">
        <v>199</v>
      </c>
      <c r="G89" s="683" t="s">
        <v>306</v>
      </c>
      <c r="H89" s="683"/>
    </row>
    <row r="90" spans="1:6" ht="12.75">
      <c r="A90" s="98" t="s">
        <v>106</v>
      </c>
      <c r="B90" s="88" t="s">
        <v>33</v>
      </c>
      <c r="E90" s="88">
        <v>503</v>
      </c>
      <c r="F90" s="88" t="s">
        <v>325</v>
      </c>
    </row>
    <row r="91" spans="1:6" ht="12.75">
      <c r="A91" s="98" t="s">
        <v>107</v>
      </c>
      <c r="B91" s="88" t="s">
        <v>307</v>
      </c>
      <c r="E91" s="88">
        <v>104</v>
      </c>
      <c r="F91" s="88" t="s">
        <v>325</v>
      </c>
    </row>
    <row r="92" spans="1:6" ht="12.75">
      <c r="A92" s="98" t="s">
        <v>108</v>
      </c>
      <c r="B92" s="88" t="s">
        <v>308</v>
      </c>
      <c r="E92" s="88">
        <v>0</v>
      </c>
      <c r="F92" s="88" t="s">
        <v>325</v>
      </c>
    </row>
    <row r="93" spans="1:6" ht="12.75">
      <c r="A93" s="98" t="s">
        <v>109</v>
      </c>
      <c r="B93" s="88" t="s">
        <v>309</v>
      </c>
      <c r="E93" s="104">
        <v>27629</v>
      </c>
      <c r="F93" s="98" t="s">
        <v>199</v>
      </c>
    </row>
    <row r="94" spans="1:6" ht="12.75">
      <c r="A94" s="99">
        <v>25</v>
      </c>
      <c r="B94" s="684" t="s">
        <v>310</v>
      </c>
      <c r="C94" s="684"/>
      <c r="D94" s="684"/>
      <c r="E94" s="104">
        <v>8217</v>
      </c>
      <c r="F94" s="88" t="s">
        <v>325</v>
      </c>
    </row>
    <row r="95" spans="1:7" ht="12.75">
      <c r="A95" s="98" t="s">
        <v>103</v>
      </c>
      <c r="B95" s="684" t="s">
        <v>311</v>
      </c>
      <c r="C95" s="684"/>
      <c r="D95" s="684"/>
      <c r="E95" s="88" t="s">
        <v>325</v>
      </c>
      <c r="F95" s="88" t="s">
        <v>325</v>
      </c>
      <c r="G95" s="108" t="s">
        <v>359</v>
      </c>
    </row>
    <row r="96" spans="1:6" ht="12.75">
      <c r="A96" s="99">
        <v>26</v>
      </c>
      <c r="B96" s="88" t="s">
        <v>360</v>
      </c>
      <c r="E96" s="104">
        <v>1125</v>
      </c>
      <c r="F96" s="104">
        <v>46924</v>
      </c>
    </row>
    <row r="97" ht="12.75">
      <c r="B97" s="88" t="s">
        <v>361</v>
      </c>
    </row>
    <row r="99" spans="2:4" ht="12.75">
      <c r="B99" s="103" t="s">
        <v>200</v>
      </c>
      <c r="C99" s="103"/>
      <c r="D99" s="103"/>
    </row>
    <row r="100" spans="2:4" ht="12.75">
      <c r="B100" s="103" t="s">
        <v>362</v>
      </c>
      <c r="C100" s="103"/>
      <c r="D100" s="103"/>
    </row>
    <row r="101" spans="1:7" ht="13.5">
      <c r="A101" s="99">
        <v>27</v>
      </c>
      <c r="B101" s="88" t="s">
        <v>322</v>
      </c>
      <c r="E101" s="88">
        <v>0</v>
      </c>
      <c r="F101" s="104">
        <v>1906</v>
      </c>
      <c r="G101" s="109" t="s">
        <v>393</v>
      </c>
    </row>
    <row r="102" spans="1:6" ht="12.75">
      <c r="A102" s="97" t="s">
        <v>364</v>
      </c>
      <c r="B102" s="94" t="s">
        <v>323</v>
      </c>
      <c r="E102" s="88">
        <v>0</v>
      </c>
      <c r="F102" s="104">
        <v>1317</v>
      </c>
    </row>
    <row r="103" spans="1:6" ht="12.75">
      <c r="A103" s="98" t="s">
        <v>365</v>
      </c>
      <c r="B103" s="94" t="s">
        <v>324</v>
      </c>
      <c r="E103" s="88">
        <v>0</v>
      </c>
      <c r="F103" s="88">
        <v>183</v>
      </c>
    </row>
    <row r="104" spans="1:7" ht="13.5">
      <c r="A104" s="99">
        <v>28</v>
      </c>
      <c r="B104" s="88" t="s">
        <v>366</v>
      </c>
      <c r="F104" s="88">
        <v>1906</v>
      </c>
      <c r="G104" s="109" t="s">
        <v>394</v>
      </c>
    </row>
    <row r="105" spans="1:7" ht="12.75">
      <c r="A105" s="99">
        <v>29</v>
      </c>
      <c r="B105" s="88" t="s">
        <v>313</v>
      </c>
      <c r="E105" s="98"/>
      <c r="F105" s="104">
        <v>25013</v>
      </c>
      <c r="G105" s="108" t="s">
        <v>359</v>
      </c>
    </row>
    <row r="106" spans="1:5" ht="12.75">
      <c r="A106" s="99"/>
      <c r="E106" s="98"/>
    </row>
    <row r="107" spans="1:6" ht="12.75">
      <c r="A107" s="99">
        <v>30</v>
      </c>
      <c r="B107" s="684" t="s">
        <v>367</v>
      </c>
      <c r="C107" s="684"/>
      <c r="E107" s="104">
        <v>9665</v>
      </c>
      <c r="F107" s="104">
        <v>727155</v>
      </c>
    </row>
    <row r="108" ht="12.75">
      <c r="A108" s="99"/>
    </row>
    <row r="109" spans="1:6" ht="12.75">
      <c r="A109" s="99">
        <v>31</v>
      </c>
      <c r="B109" s="88" t="s">
        <v>35</v>
      </c>
      <c r="F109" s="104">
        <v>2000</v>
      </c>
    </row>
    <row r="111" spans="1:6" ht="12.75">
      <c r="A111" s="99">
        <v>32</v>
      </c>
      <c r="B111" s="88" t="s">
        <v>201</v>
      </c>
      <c r="F111" s="88">
        <v>150</v>
      </c>
    </row>
    <row r="112" ht="12.75">
      <c r="A112" s="99"/>
    </row>
    <row r="113" spans="1:6" ht="12.75">
      <c r="A113" s="99">
        <v>33</v>
      </c>
      <c r="B113" s="88" t="s">
        <v>202</v>
      </c>
      <c r="F113" s="104">
        <v>1114</v>
      </c>
    </row>
    <row r="114" ht="12.75">
      <c r="A114" s="99"/>
    </row>
    <row r="115" spans="1:6" ht="12.75">
      <c r="A115" s="99">
        <v>34</v>
      </c>
      <c r="B115" s="88" t="s">
        <v>368</v>
      </c>
      <c r="F115" s="104">
        <v>5439</v>
      </c>
    </row>
    <row r="117" spans="1:6" ht="12.75">
      <c r="A117" s="99">
        <v>35</v>
      </c>
      <c r="B117" s="684" t="s">
        <v>369</v>
      </c>
      <c r="C117" s="684"/>
      <c r="D117" s="684"/>
      <c r="F117" s="104">
        <v>5871</v>
      </c>
    </row>
    <row r="118" ht="12.75">
      <c r="A118" s="99"/>
    </row>
    <row r="119" spans="1:6" ht="12.75">
      <c r="A119" s="99">
        <v>36</v>
      </c>
      <c r="B119" s="88" t="s">
        <v>370</v>
      </c>
      <c r="F119" s="88">
        <v>3</v>
      </c>
    </row>
    <row r="121" spans="1:6" ht="12.75">
      <c r="A121" s="99">
        <v>37</v>
      </c>
      <c r="B121" s="88" t="s">
        <v>41</v>
      </c>
      <c r="F121" s="88">
        <v>0</v>
      </c>
    </row>
    <row r="124" ht="12.75">
      <c r="A124" s="94" t="s">
        <v>371</v>
      </c>
    </row>
    <row r="125" ht="12.75">
      <c r="A125" s="94"/>
    </row>
    <row r="126" spans="1:6" ht="12.75">
      <c r="A126" s="94"/>
      <c r="F126" s="98" t="s">
        <v>183</v>
      </c>
    </row>
    <row r="128" ht="12.75">
      <c r="B128" s="103" t="s">
        <v>372</v>
      </c>
    </row>
    <row r="129" spans="1:6" ht="12.75">
      <c r="A129" s="99">
        <v>38</v>
      </c>
      <c r="B129" s="88" t="s">
        <v>45</v>
      </c>
      <c r="F129" s="104">
        <v>41667</v>
      </c>
    </row>
    <row r="130" spans="1:6" ht="12.75">
      <c r="A130" s="99">
        <v>39</v>
      </c>
      <c r="B130" s="88" t="s">
        <v>46</v>
      </c>
      <c r="F130" s="104">
        <v>47654</v>
      </c>
    </row>
    <row r="131" spans="1:6" ht="12.75">
      <c r="A131" s="99">
        <v>40</v>
      </c>
      <c r="B131" s="88" t="s">
        <v>47</v>
      </c>
      <c r="F131" s="88">
        <v>438</v>
      </c>
    </row>
    <row r="132" spans="1:6" ht="12.75">
      <c r="A132" s="99">
        <v>41</v>
      </c>
      <c r="B132" s="88" t="s">
        <v>203</v>
      </c>
      <c r="F132" s="104">
        <v>15029</v>
      </c>
    </row>
    <row r="134" spans="2:5" ht="12.75">
      <c r="B134" s="103" t="s">
        <v>204</v>
      </c>
      <c r="C134" s="103"/>
      <c r="D134" s="103"/>
      <c r="E134" s="103"/>
    </row>
    <row r="135" spans="2:8" ht="12.75">
      <c r="B135" s="103" t="s">
        <v>373</v>
      </c>
      <c r="C135" s="103"/>
      <c r="D135" s="103"/>
      <c r="E135" s="103"/>
      <c r="G135" s="101"/>
      <c r="H135" s="101"/>
    </row>
    <row r="136" spans="1:6" ht="12.75">
      <c r="A136" s="99">
        <v>42</v>
      </c>
      <c r="B136" s="88" t="s">
        <v>205</v>
      </c>
      <c r="F136" s="104">
        <v>4670</v>
      </c>
    </row>
    <row r="137" spans="1:6" ht="12.75">
      <c r="A137" s="99">
        <v>43</v>
      </c>
      <c r="B137" s="88" t="s">
        <v>206</v>
      </c>
      <c r="F137" s="104">
        <v>5024</v>
      </c>
    </row>
    <row r="138" spans="1:8" ht="13.5">
      <c r="A138" s="99">
        <v>44</v>
      </c>
      <c r="B138" s="94" t="s">
        <v>160</v>
      </c>
      <c r="F138" s="104">
        <f>F136+F137</f>
        <v>9694</v>
      </c>
      <c r="G138" s="686" t="s">
        <v>314</v>
      </c>
      <c r="H138" s="683"/>
    </row>
    <row r="139" spans="1:8" ht="12.75">
      <c r="A139" s="98" t="s">
        <v>374</v>
      </c>
      <c r="B139" s="88" t="s">
        <v>207</v>
      </c>
      <c r="F139" s="104">
        <v>6549</v>
      </c>
      <c r="G139" s="685" t="s">
        <v>375</v>
      </c>
      <c r="H139" s="684"/>
    </row>
    <row r="140" spans="1:8" ht="12.75">
      <c r="A140" s="98" t="s">
        <v>376</v>
      </c>
      <c r="B140" s="88" t="s">
        <v>208</v>
      </c>
      <c r="F140" s="88">
        <v>418</v>
      </c>
      <c r="G140" s="685" t="s">
        <v>375</v>
      </c>
      <c r="H140" s="684"/>
    </row>
    <row r="141" spans="1:7" ht="13.5">
      <c r="A141" s="99">
        <v>45</v>
      </c>
      <c r="B141" s="684" t="s">
        <v>315</v>
      </c>
      <c r="C141" s="684"/>
      <c r="D141" s="684"/>
      <c r="E141" s="684"/>
      <c r="F141" s="88">
        <v>0</v>
      </c>
      <c r="G141" s="110" t="s">
        <v>316</v>
      </c>
    </row>
    <row r="143" spans="2:5" ht="12.75">
      <c r="B143" s="103" t="s">
        <v>209</v>
      </c>
      <c r="C143" s="103"/>
      <c r="D143" s="103"/>
      <c r="E143" s="103"/>
    </row>
    <row r="144" spans="2:8" ht="12.75">
      <c r="B144" s="103" t="s">
        <v>377</v>
      </c>
      <c r="C144" s="103"/>
      <c r="D144" s="103"/>
      <c r="E144" s="103"/>
      <c r="G144" s="101"/>
      <c r="H144" s="101"/>
    </row>
    <row r="145" spans="1:6" ht="12.75">
      <c r="A145" s="99">
        <v>46</v>
      </c>
      <c r="B145" s="88" t="s">
        <v>205</v>
      </c>
      <c r="F145" s="104">
        <v>3990</v>
      </c>
    </row>
    <row r="146" spans="1:6" ht="12.75">
      <c r="A146" s="99">
        <v>47</v>
      </c>
      <c r="B146" s="88" t="s">
        <v>206</v>
      </c>
      <c r="F146" s="104">
        <v>7812</v>
      </c>
    </row>
    <row r="147" spans="1:8" ht="13.5">
      <c r="A147" s="99">
        <v>48</v>
      </c>
      <c r="B147" s="94" t="s">
        <v>160</v>
      </c>
      <c r="F147" s="104">
        <f>F145+F146</f>
        <v>11802</v>
      </c>
      <c r="G147" s="687" t="s">
        <v>314</v>
      </c>
      <c r="H147" s="687"/>
    </row>
    <row r="148" spans="1:8" ht="12.75">
      <c r="A148" s="98" t="s">
        <v>378</v>
      </c>
      <c r="B148" s="88" t="s">
        <v>210</v>
      </c>
      <c r="F148" s="104">
        <v>9089</v>
      </c>
      <c r="G148" s="685" t="s">
        <v>379</v>
      </c>
      <c r="H148" s="684"/>
    </row>
    <row r="149" spans="1:8" ht="12.75">
      <c r="A149" s="98" t="s">
        <v>380</v>
      </c>
      <c r="B149" s="88" t="s">
        <v>211</v>
      </c>
      <c r="F149" s="104">
        <v>329</v>
      </c>
      <c r="G149" s="685" t="s">
        <v>379</v>
      </c>
      <c r="H149" s="684"/>
    </row>
    <row r="150" spans="1:7" ht="12.75">
      <c r="A150" s="99">
        <v>49</v>
      </c>
      <c r="B150" s="684" t="s">
        <v>317</v>
      </c>
      <c r="C150" s="684"/>
      <c r="D150" s="684"/>
      <c r="F150" s="104">
        <v>0</v>
      </c>
      <c r="G150" s="101" t="s">
        <v>318</v>
      </c>
    </row>
    <row r="152" spans="2:4" ht="12.75">
      <c r="B152" s="103" t="s">
        <v>381</v>
      </c>
      <c r="C152" s="103"/>
      <c r="D152" s="103"/>
    </row>
    <row r="153" spans="1:6" ht="12.75">
      <c r="A153" s="99">
        <v>50</v>
      </c>
      <c r="B153" s="88" t="s">
        <v>212</v>
      </c>
      <c r="F153" s="104">
        <v>100</v>
      </c>
    </row>
    <row r="154" spans="1:6" ht="12.75">
      <c r="A154" s="99">
        <v>51</v>
      </c>
      <c r="B154" s="88" t="s">
        <v>213</v>
      </c>
      <c r="F154" s="104">
        <v>2677</v>
      </c>
    </row>
    <row r="155" spans="1:6" ht="12.75">
      <c r="A155" s="99">
        <v>52</v>
      </c>
      <c r="B155" s="88" t="s">
        <v>319</v>
      </c>
      <c r="F155" s="104">
        <v>0</v>
      </c>
    </row>
    <row r="156" spans="1:6" ht="12.75">
      <c r="A156" s="99">
        <v>53</v>
      </c>
      <c r="B156" s="88" t="s">
        <v>214</v>
      </c>
      <c r="F156" s="104">
        <v>0</v>
      </c>
    </row>
    <row r="157" spans="2:4" ht="12.75">
      <c r="B157" s="684" t="s">
        <v>320</v>
      </c>
      <c r="C157" s="684"/>
      <c r="D157" s="684"/>
    </row>
    <row r="158" spans="1:6" ht="12.75">
      <c r="A158" s="99">
        <v>54</v>
      </c>
      <c r="B158" s="88" t="s">
        <v>214</v>
      </c>
      <c r="F158" s="104">
        <v>2677</v>
      </c>
    </row>
    <row r="159" ht="12.75">
      <c r="B159" s="88" t="s">
        <v>215</v>
      </c>
    </row>
    <row r="161" ht="12.75">
      <c r="A161" s="94" t="s">
        <v>382</v>
      </c>
    </row>
    <row r="163" spans="1:6" ht="12.75">
      <c r="A163" s="98" t="s">
        <v>194</v>
      </c>
      <c r="C163" s="98" t="s">
        <v>189</v>
      </c>
      <c r="F163" s="98" t="s">
        <v>183</v>
      </c>
    </row>
    <row r="165" spans="1:6" ht="12.75">
      <c r="A165" s="99">
        <v>55</v>
      </c>
      <c r="B165" s="88" t="s">
        <v>61</v>
      </c>
      <c r="F165" s="88">
        <v>83</v>
      </c>
    </row>
    <row r="166" spans="1:6" ht="12.75">
      <c r="A166" s="99">
        <v>56</v>
      </c>
      <c r="B166" s="88" t="s">
        <v>216</v>
      </c>
      <c r="F166" s="88">
        <v>77</v>
      </c>
    </row>
    <row r="167" ht="12.75">
      <c r="B167" s="88" t="s">
        <v>217</v>
      </c>
    </row>
    <row r="168" spans="1:6" ht="12.75">
      <c r="A168" s="99">
        <v>57</v>
      </c>
      <c r="B168" s="88" t="s">
        <v>63</v>
      </c>
      <c r="F168" s="104">
        <v>9376</v>
      </c>
    </row>
    <row r="169" spans="1:6" ht="12.75">
      <c r="A169" s="99">
        <v>58</v>
      </c>
      <c r="B169" s="88" t="s">
        <v>64</v>
      </c>
      <c r="F169" s="88">
        <v>573</v>
      </c>
    </row>
    <row r="171" ht="12.75">
      <c r="B171" s="111"/>
    </row>
  </sheetData>
  <mergeCells count="19">
    <mergeCell ref="A21:F21"/>
    <mergeCell ref="B57:E57"/>
    <mergeCell ref="B39:E39"/>
    <mergeCell ref="A20:F20"/>
    <mergeCell ref="B157:D157"/>
    <mergeCell ref="B141:E141"/>
    <mergeCell ref="G138:H138"/>
    <mergeCell ref="G139:H139"/>
    <mergeCell ref="G140:H140"/>
    <mergeCell ref="G147:H147"/>
    <mergeCell ref="G148:H148"/>
    <mergeCell ref="B107:C107"/>
    <mergeCell ref="B117:D117"/>
    <mergeCell ref="G149:H149"/>
    <mergeCell ref="B150:D150"/>
    <mergeCell ref="G88:H88"/>
    <mergeCell ref="B94:D94"/>
    <mergeCell ref="B95:D95"/>
    <mergeCell ref="G89:H89"/>
  </mergeCells>
  <hyperlinks>
    <hyperlink ref="C15" r:id="rId1" display="jedavis@csudh.edu"/>
  </hyperlinks>
  <printOptions gridLines="1" headings="1"/>
  <pageMargins left="0.45" right="0.4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selection activeCell="I1" sqref="I1"/>
    </sheetView>
  </sheetViews>
  <sheetFormatPr defaultColWidth="9.140625" defaultRowHeight="12.75"/>
  <cols>
    <col min="1" max="16384" width="11.421875" style="115" customWidth="1"/>
  </cols>
  <sheetData>
    <row r="1" spans="1:3" ht="18">
      <c r="A1" s="113" t="s">
        <v>170</v>
      </c>
      <c r="B1" s="114"/>
      <c r="C1" s="114"/>
    </row>
    <row r="2" spans="1:3" ht="18">
      <c r="A2" s="114" t="s">
        <v>171</v>
      </c>
      <c r="B2" s="114"/>
      <c r="C2" s="114"/>
    </row>
    <row r="3" spans="1:3" ht="18">
      <c r="A3" s="116" t="s">
        <v>344</v>
      </c>
      <c r="B3" s="114"/>
      <c r="C3" s="114" t="s">
        <v>345</v>
      </c>
    </row>
    <row r="5" spans="1:5" ht="12.75">
      <c r="A5" s="117" t="s">
        <v>172</v>
      </c>
      <c r="B5" s="118" t="s">
        <v>141</v>
      </c>
      <c r="C5" s="119"/>
      <c r="D5" s="119"/>
      <c r="E5" s="120"/>
    </row>
    <row r="7" spans="1:5" ht="12.75">
      <c r="A7" s="121" t="s">
        <v>173</v>
      </c>
      <c r="C7" s="122" t="s">
        <v>226</v>
      </c>
      <c r="D7" s="119"/>
      <c r="E7" s="120"/>
    </row>
    <row r="9" spans="1:5" ht="12.75">
      <c r="A9" s="121" t="s">
        <v>175</v>
      </c>
      <c r="C9" s="122" t="s">
        <v>227</v>
      </c>
      <c r="D9" s="119"/>
      <c r="E9" s="120"/>
    </row>
    <row r="11" spans="1:3" ht="12.75">
      <c r="A11" s="121" t="s">
        <v>177</v>
      </c>
      <c r="B11" s="122" t="s">
        <v>395</v>
      </c>
      <c r="C11" s="120"/>
    </row>
    <row r="13" spans="1:3" ht="12.75">
      <c r="A13" s="121" t="s">
        <v>178</v>
      </c>
      <c r="B13" s="122" t="s">
        <v>396</v>
      </c>
      <c r="C13" s="120"/>
    </row>
    <row r="15" spans="1:4" ht="15">
      <c r="A15" s="121" t="s">
        <v>179</v>
      </c>
      <c r="C15" s="4" t="s">
        <v>228</v>
      </c>
      <c r="D15" s="120"/>
    </row>
    <row r="18" ht="12.75">
      <c r="A18" s="121" t="s">
        <v>286</v>
      </c>
    </row>
    <row r="19" ht="12.75">
      <c r="A19" s="121" t="s">
        <v>287</v>
      </c>
    </row>
    <row r="20" spans="1:6" ht="12.75">
      <c r="A20" s="689" t="s">
        <v>288</v>
      </c>
      <c r="B20" s="690"/>
      <c r="C20" s="690"/>
      <c r="D20" s="690"/>
      <c r="E20" s="690"/>
      <c r="F20" s="690"/>
    </row>
    <row r="21" spans="1:6" ht="12.75">
      <c r="A21" s="689" t="s">
        <v>346</v>
      </c>
      <c r="B21" s="690"/>
      <c r="C21" s="690"/>
      <c r="D21" s="690"/>
      <c r="E21" s="690"/>
      <c r="F21" s="690"/>
    </row>
    <row r="23" ht="12.75">
      <c r="A23" s="121" t="s">
        <v>347</v>
      </c>
    </row>
    <row r="24" ht="12.75">
      <c r="A24" s="121"/>
    </row>
    <row r="25" spans="1:6" ht="12.75">
      <c r="A25" s="123" t="s">
        <v>181</v>
      </c>
      <c r="C25" s="124" t="s">
        <v>182</v>
      </c>
      <c r="F25" s="124" t="s">
        <v>183</v>
      </c>
    </row>
    <row r="27" spans="1:6" ht="12.75">
      <c r="A27" s="125">
        <v>1</v>
      </c>
      <c r="B27" s="115" t="s">
        <v>184</v>
      </c>
      <c r="F27" s="115">
        <v>0</v>
      </c>
    </row>
    <row r="28" ht="12.75">
      <c r="A28" s="125"/>
    </row>
    <row r="30" ht="12.75">
      <c r="A30" s="117" t="s">
        <v>349</v>
      </c>
    </row>
    <row r="32" spans="1:6" ht="12.75">
      <c r="A32" s="124" t="s">
        <v>181</v>
      </c>
      <c r="C32" s="124" t="s">
        <v>185</v>
      </c>
      <c r="F32" s="124" t="s">
        <v>186</v>
      </c>
    </row>
    <row r="33" spans="1:6" ht="12.75">
      <c r="A33" s="124"/>
      <c r="C33" s="124"/>
      <c r="F33" s="124"/>
    </row>
    <row r="34" spans="1:6" ht="12.75">
      <c r="A34" s="125">
        <v>2</v>
      </c>
      <c r="B34" s="115" t="s">
        <v>187</v>
      </c>
      <c r="F34" s="115">
        <v>27.51</v>
      </c>
    </row>
    <row r="35" spans="1:6" ht="12.75">
      <c r="A35" s="123" t="s">
        <v>68</v>
      </c>
      <c r="B35" s="115" t="s">
        <v>11</v>
      </c>
      <c r="F35" s="115">
        <v>25.51</v>
      </c>
    </row>
    <row r="36" spans="1:6" ht="12.75">
      <c r="A36" s="123" t="s">
        <v>69</v>
      </c>
      <c r="B36" s="115" t="s">
        <v>12</v>
      </c>
      <c r="F36" s="115">
        <v>2</v>
      </c>
    </row>
    <row r="37" spans="1:6" ht="12.75">
      <c r="A37" s="125">
        <v>3</v>
      </c>
      <c r="B37" s="115" t="s">
        <v>13</v>
      </c>
      <c r="F37" s="115">
        <v>45.83</v>
      </c>
    </row>
    <row r="38" spans="1:8" ht="12.75">
      <c r="A38" s="123" t="s">
        <v>71</v>
      </c>
      <c r="B38" s="115" t="s">
        <v>14</v>
      </c>
      <c r="F38" s="115">
        <v>29.75</v>
      </c>
      <c r="H38" s="126"/>
    </row>
    <row r="39" spans="1:8" ht="12.75">
      <c r="A39" s="125">
        <v>4</v>
      </c>
      <c r="B39" s="690" t="s">
        <v>290</v>
      </c>
      <c r="C39" s="690"/>
      <c r="D39" s="690"/>
      <c r="E39" s="690"/>
      <c r="F39" s="115">
        <v>0</v>
      </c>
      <c r="G39" s="127"/>
      <c r="H39" s="127"/>
    </row>
    <row r="40" spans="1:6" ht="12.75">
      <c r="A40" s="125">
        <v>5</v>
      </c>
      <c r="B40" s="115" t="s">
        <v>15</v>
      </c>
      <c r="F40" s="115">
        <v>41.19</v>
      </c>
    </row>
    <row r="41" spans="1:6" ht="12.75">
      <c r="A41" s="125">
        <v>6</v>
      </c>
      <c r="B41" s="121" t="s">
        <v>188</v>
      </c>
      <c r="F41" s="115">
        <f>F34+F37+F39+F40</f>
        <v>114.53</v>
      </c>
    </row>
    <row r="44" ht="12.75">
      <c r="A44" s="121" t="s">
        <v>350</v>
      </c>
    </row>
    <row r="46" spans="1:6" ht="12.75">
      <c r="A46" s="124" t="s">
        <v>181</v>
      </c>
      <c r="C46" s="124" t="s">
        <v>189</v>
      </c>
      <c r="F46" s="124" t="s">
        <v>190</v>
      </c>
    </row>
    <row r="47" spans="1:4" ht="12.75">
      <c r="A47" s="124"/>
      <c r="D47" s="124"/>
    </row>
    <row r="48" spans="2:6" ht="12.75">
      <c r="B48" s="128" t="s">
        <v>351</v>
      </c>
      <c r="C48" s="127"/>
      <c r="D48" s="127"/>
      <c r="E48" s="127"/>
      <c r="F48" s="127"/>
    </row>
    <row r="49" spans="1:7" ht="12.75">
      <c r="A49" s="125">
        <v>7</v>
      </c>
      <c r="B49" s="115" t="s">
        <v>16</v>
      </c>
      <c r="F49" s="129">
        <v>2129319</v>
      </c>
      <c r="G49" s="124"/>
    </row>
    <row r="50" spans="1:7" ht="12.75">
      <c r="A50" s="123" t="s">
        <v>75</v>
      </c>
      <c r="B50" s="115" t="s">
        <v>17</v>
      </c>
      <c r="F50" s="129">
        <v>2018089</v>
      </c>
      <c r="G50" s="124"/>
    </row>
    <row r="51" spans="1:6" ht="12.75">
      <c r="A51" s="125">
        <v>8</v>
      </c>
      <c r="B51" s="115" t="s">
        <v>18</v>
      </c>
      <c r="F51" s="129">
        <v>1722830</v>
      </c>
    </row>
    <row r="52" spans="1:8" ht="12.75">
      <c r="A52" s="125">
        <v>9</v>
      </c>
      <c r="B52" s="115" t="s">
        <v>19</v>
      </c>
      <c r="F52" s="129">
        <v>620016</v>
      </c>
      <c r="H52" s="129">
        <f>SUM(F49,F51:F52)</f>
        <v>4472165</v>
      </c>
    </row>
    <row r="54" spans="2:3" ht="12.75">
      <c r="B54" s="128" t="s">
        <v>352</v>
      </c>
      <c r="C54" s="127"/>
    </row>
    <row r="55" spans="1:7" ht="12.75">
      <c r="A55" s="125">
        <v>10</v>
      </c>
      <c r="B55" s="115" t="s">
        <v>291</v>
      </c>
      <c r="F55" s="129">
        <f>SUM(F56:F57)</f>
        <v>838336</v>
      </c>
      <c r="G55" s="129"/>
    </row>
    <row r="56" spans="1:6" ht="12.75">
      <c r="A56" s="123" t="s">
        <v>81</v>
      </c>
      <c r="B56" s="115" t="s">
        <v>293</v>
      </c>
      <c r="F56" s="129">
        <v>751590</v>
      </c>
    </row>
    <row r="57" spans="1:6" ht="12.75">
      <c r="A57" s="123" t="s">
        <v>295</v>
      </c>
      <c r="B57" s="690" t="s">
        <v>296</v>
      </c>
      <c r="C57" s="690"/>
      <c r="D57" s="690"/>
      <c r="E57" s="690"/>
      <c r="F57" s="129">
        <v>86746</v>
      </c>
    </row>
    <row r="58" spans="1:6" ht="12.75">
      <c r="A58" s="125">
        <v>11</v>
      </c>
      <c r="B58" s="115" t="s">
        <v>297</v>
      </c>
      <c r="F58" s="129">
        <f>SUM(F59:F60)</f>
        <v>1051641</v>
      </c>
    </row>
    <row r="59" spans="1:6" ht="12.75">
      <c r="A59" s="124" t="s">
        <v>83</v>
      </c>
      <c r="B59" s="115" t="s">
        <v>298</v>
      </c>
      <c r="F59" s="129">
        <v>823844</v>
      </c>
    </row>
    <row r="60" spans="1:6" ht="12.75">
      <c r="A60" s="124" t="s">
        <v>84</v>
      </c>
      <c r="B60" s="115" t="s">
        <v>22</v>
      </c>
      <c r="F60" s="129">
        <v>227797</v>
      </c>
    </row>
    <row r="61" spans="1:6" ht="12.75">
      <c r="A61" s="125">
        <v>12</v>
      </c>
      <c r="B61" s="115" t="s">
        <v>299</v>
      </c>
      <c r="F61" s="129">
        <v>123508</v>
      </c>
    </row>
    <row r="62" spans="1:6" ht="12.75">
      <c r="A62" s="125">
        <v>13</v>
      </c>
      <c r="B62" s="115" t="s">
        <v>300</v>
      </c>
      <c r="F62" s="129">
        <v>49899</v>
      </c>
    </row>
    <row r="63" spans="1:6" ht="12.75">
      <c r="A63" s="125">
        <v>14</v>
      </c>
      <c r="B63" s="115" t="s">
        <v>301</v>
      </c>
      <c r="F63" s="129">
        <v>174436</v>
      </c>
    </row>
    <row r="64" spans="1:8" ht="12.75">
      <c r="A64" s="123" t="s">
        <v>88</v>
      </c>
      <c r="B64" s="115" t="s">
        <v>302</v>
      </c>
      <c r="F64" s="129">
        <v>174436</v>
      </c>
      <c r="G64" s="129"/>
      <c r="H64" s="126"/>
    </row>
    <row r="65" spans="1:7" ht="12.75">
      <c r="A65" s="125">
        <v>15</v>
      </c>
      <c r="B65" s="115" t="s">
        <v>191</v>
      </c>
      <c r="F65" s="115" t="s">
        <v>354</v>
      </c>
      <c r="G65" s="124"/>
    </row>
    <row r="66" spans="1:8" ht="12.75">
      <c r="A66" s="125">
        <v>16</v>
      </c>
      <c r="B66" s="115" t="s">
        <v>23</v>
      </c>
      <c r="C66" s="115" t="s">
        <v>397</v>
      </c>
      <c r="F66" s="129">
        <v>5189</v>
      </c>
      <c r="H66" s="129">
        <f>SUM(F55,F58,F61:F63,F65:F68)</f>
        <v>2290531</v>
      </c>
    </row>
    <row r="68" spans="1:6" ht="12.75">
      <c r="A68" s="125">
        <v>17</v>
      </c>
      <c r="B68" s="115" t="s">
        <v>24</v>
      </c>
      <c r="F68" s="129">
        <v>47522</v>
      </c>
    </row>
    <row r="69" spans="1:6" ht="40.5" customHeight="1">
      <c r="A69" s="125">
        <v>18</v>
      </c>
      <c r="B69" s="115" t="s">
        <v>25</v>
      </c>
      <c r="F69" s="129">
        <v>87743</v>
      </c>
    </row>
    <row r="70" spans="1:6" ht="12.75">
      <c r="A70" s="125">
        <v>19</v>
      </c>
      <c r="B70" s="115" t="s">
        <v>26</v>
      </c>
      <c r="F70" s="129">
        <v>142172</v>
      </c>
    </row>
    <row r="71" spans="1:6" ht="12.75">
      <c r="A71" s="125">
        <v>20</v>
      </c>
      <c r="B71" s="115" t="s">
        <v>192</v>
      </c>
      <c r="F71" s="129">
        <v>75247</v>
      </c>
    </row>
    <row r="72" spans="1:6" ht="12.75">
      <c r="A72" s="125">
        <v>21</v>
      </c>
      <c r="B72" s="115" t="s">
        <v>28</v>
      </c>
      <c r="F72" s="129">
        <v>143447</v>
      </c>
    </row>
    <row r="73" spans="1:6" ht="12.75">
      <c r="A73" s="125">
        <v>22</v>
      </c>
      <c r="B73" s="121" t="s">
        <v>193</v>
      </c>
      <c r="F73" s="129">
        <f>SUM(F49,F51,F52,F55,F58,F61:F63,F65,F66,F68:F72)</f>
        <v>7211305</v>
      </c>
    </row>
    <row r="74" spans="1:6" ht="12.75">
      <c r="A74" s="123" t="s">
        <v>99</v>
      </c>
      <c r="B74" s="115" t="s">
        <v>29</v>
      </c>
      <c r="F74" s="129">
        <v>0</v>
      </c>
    </row>
    <row r="75" spans="1:6" ht="12.75">
      <c r="A75" s="125">
        <v>23</v>
      </c>
      <c r="B75" s="121" t="s">
        <v>321</v>
      </c>
      <c r="F75" s="129">
        <f>F73+F74</f>
        <v>7211305</v>
      </c>
    </row>
    <row r="76" ht="12.75">
      <c r="A76" s="124"/>
    </row>
    <row r="77" ht="12.75">
      <c r="A77" s="124"/>
    </row>
    <row r="78" ht="12.75">
      <c r="A78" s="117" t="s">
        <v>357</v>
      </c>
    </row>
    <row r="80" spans="1:6" ht="12.75">
      <c r="A80" s="124" t="s">
        <v>194</v>
      </c>
      <c r="C80" s="130" t="s">
        <v>189</v>
      </c>
      <c r="E80" s="124" t="s">
        <v>6</v>
      </c>
      <c r="F80" s="124" t="s">
        <v>195</v>
      </c>
    </row>
    <row r="82" spans="2:5" ht="12.75">
      <c r="B82" s="128" t="s">
        <v>196</v>
      </c>
      <c r="C82" s="128"/>
      <c r="D82" s="128"/>
      <c r="E82" s="127"/>
    </row>
    <row r="83" spans="2:5" ht="12.75">
      <c r="B83" s="128" t="s">
        <v>197</v>
      </c>
      <c r="C83" s="128"/>
      <c r="D83" s="128"/>
      <c r="E83" s="127"/>
    </row>
    <row r="84" spans="2:5" ht="12.75">
      <c r="B84" s="128" t="s">
        <v>198</v>
      </c>
      <c r="C84" s="128"/>
      <c r="D84" s="128"/>
      <c r="E84" s="127"/>
    </row>
    <row r="85" spans="2:5" ht="12.75">
      <c r="B85" s="128" t="s">
        <v>358</v>
      </c>
      <c r="C85" s="128"/>
      <c r="D85" s="128"/>
      <c r="E85" s="127"/>
    </row>
    <row r="86" spans="1:6" ht="12.75">
      <c r="A86" s="125">
        <v>24</v>
      </c>
      <c r="B86" s="115" t="s">
        <v>304</v>
      </c>
      <c r="E86" s="115">
        <f>SUM(E87,E90,E91,E92)</f>
        <v>26634</v>
      </c>
      <c r="F86" s="115">
        <f>SUM(F87,F90,F91,F92)</f>
        <v>1025691</v>
      </c>
    </row>
    <row r="87" spans="1:7" ht="12.75">
      <c r="A87" s="124" t="s">
        <v>102</v>
      </c>
      <c r="B87" s="115" t="s">
        <v>305</v>
      </c>
      <c r="E87" s="115">
        <f>E88+E89</f>
        <v>23463</v>
      </c>
      <c r="F87" s="115">
        <v>847682</v>
      </c>
      <c r="G87" s="126"/>
    </row>
    <row r="88" spans="1:9" ht="12.75">
      <c r="A88" s="124" t="s">
        <v>104</v>
      </c>
      <c r="B88" s="115" t="s">
        <v>31</v>
      </c>
      <c r="E88" s="115">
        <v>21144</v>
      </c>
      <c r="F88" s="124" t="s">
        <v>199</v>
      </c>
      <c r="G88" s="691" t="s">
        <v>306</v>
      </c>
      <c r="H88" s="691"/>
      <c r="I88" s="691"/>
    </row>
    <row r="89" spans="1:9" ht="12.75">
      <c r="A89" s="124" t="s">
        <v>105</v>
      </c>
      <c r="B89" s="115" t="s">
        <v>32</v>
      </c>
      <c r="E89" s="115">
        <v>2319</v>
      </c>
      <c r="F89" s="124" t="s">
        <v>199</v>
      </c>
      <c r="G89" s="691" t="s">
        <v>306</v>
      </c>
      <c r="H89" s="691"/>
      <c r="I89" s="691"/>
    </row>
    <row r="90" spans="1:6" ht="12.75">
      <c r="A90" s="124" t="s">
        <v>106</v>
      </c>
      <c r="B90" s="115" t="s">
        <v>33</v>
      </c>
      <c r="E90" s="115">
        <v>2324</v>
      </c>
      <c r="F90" s="115">
        <v>145977</v>
      </c>
    </row>
    <row r="91" spans="1:6" ht="12.75">
      <c r="A91" s="124" t="s">
        <v>107</v>
      </c>
      <c r="B91" s="115" t="s">
        <v>307</v>
      </c>
      <c r="E91" s="115">
        <v>680</v>
      </c>
      <c r="F91" s="115">
        <v>20332</v>
      </c>
    </row>
    <row r="92" spans="1:6" ht="12.75">
      <c r="A92" s="124" t="s">
        <v>108</v>
      </c>
      <c r="B92" s="115" t="s">
        <v>308</v>
      </c>
      <c r="E92" s="115">
        <v>167</v>
      </c>
      <c r="F92" s="115">
        <v>11700</v>
      </c>
    </row>
    <row r="93" spans="1:6" ht="12.75">
      <c r="A93" s="124" t="s">
        <v>109</v>
      </c>
      <c r="B93" s="115" t="s">
        <v>309</v>
      </c>
      <c r="E93" s="115">
        <v>15365</v>
      </c>
      <c r="F93" s="124" t="s">
        <v>199</v>
      </c>
    </row>
    <row r="94" spans="1:6" ht="12.75">
      <c r="A94" s="125">
        <v>25</v>
      </c>
      <c r="B94" s="690" t="s">
        <v>310</v>
      </c>
      <c r="C94" s="690"/>
      <c r="D94" s="690"/>
      <c r="E94" s="115">
        <v>23533</v>
      </c>
      <c r="F94" s="115">
        <v>732250</v>
      </c>
    </row>
    <row r="95" spans="1:7" ht="12.75">
      <c r="A95" s="124" t="s">
        <v>103</v>
      </c>
      <c r="B95" s="690" t="s">
        <v>311</v>
      </c>
      <c r="C95" s="690"/>
      <c r="D95" s="690"/>
      <c r="E95" s="115">
        <v>3</v>
      </c>
      <c r="F95" s="115">
        <v>4376</v>
      </c>
      <c r="G95" s="126" t="s">
        <v>359</v>
      </c>
    </row>
    <row r="96" spans="1:6" ht="12.75">
      <c r="A96" s="125">
        <v>26</v>
      </c>
      <c r="B96" s="115" t="s">
        <v>360</v>
      </c>
      <c r="E96" s="115">
        <v>1980</v>
      </c>
      <c r="F96" s="115">
        <v>279357</v>
      </c>
    </row>
    <row r="97" ht="12.75">
      <c r="B97" s="115" t="s">
        <v>361</v>
      </c>
    </row>
    <row r="99" spans="2:4" ht="12.75">
      <c r="B99" s="128" t="s">
        <v>200</v>
      </c>
      <c r="C99" s="128"/>
      <c r="D99" s="128"/>
    </row>
    <row r="100" spans="2:4" ht="12.75">
      <c r="B100" s="128" t="s">
        <v>362</v>
      </c>
      <c r="C100" s="128"/>
      <c r="D100" s="128"/>
    </row>
    <row r="101" spans="1:7" ht="12.75">
      <c r="A101" s="125">
        <v>27</v>
      </c>
      <c r="B101" s="115" t="s">
        <v>322</v>
      </c>
      <c r="E101" s="115">
        <v>15</v>
      </c>
      <c r="F101" s="115">
        <v>4020</v>
      </c>
      <c r="G101" s="126" t="s">
        <v>363</v>
      </c>
    </row>
    <row r="102" spans="1:6" ht="12.75">
      <c r="A102" s="123" t="s">
        <v>364</v>
      </c>
      <c r="B102" s="121" t="s">
        <v>323</v>
      </c>
      <c r="E102" s="115">
        <v>15</v>
      </c>
      <c r="F102" s="115">
        <v>2617</v>
      </c>
    </row>
    <row r="103" spans="1:6" ht="12.75">
      <c r="A103" s="124" t="s">
        <v>365</v>
      </c>
      <c r="B103" s="121" t="s">
        <v>324</v>
      </c>
      <c r="E103" s="115">
        <v>0</v>
      </c>
      <c r="F103" s="115">
        <v>1403</v>
      </c>
    </row>
    <row r="104" spans="1:7" ht="12.75">
      <c r="A104" s="125">
        <v>28</v>
      </c>
      <c r="B104" s="115" t="s">
        <v>366</v>
      </c>
      <c r="E104" s="115">
        <v>14</v>
      </c>
      <c r="F104" s="115">
        <v>2466</v>
      </c>
      <c r="G104" s="126" t="s">
        <v>312</v>
      </c>
    </row>
    <row r="105" spans="1:7" ht="12.75">
      <c r="A105" s="125">
        <v>29</v>
      </c>
      <c r="B105" s="115" t="s">
        <v>313</v>
      </c>
      <c r="E105" s="124">
        <v>409</v>
      </c>
      <c r="F105" s="131">
        <v>2261</v>
      </c>
      <c r="G105" s="126" t="s">
        <v>359</v>
      </c>
    </row>
    <row r="106" spans="1:5" ht="12.75">
      <c r="A106" s="125"/>
      <c r="E106" s="124"/>
    </row>
    <row r="107" spans="1:6" ht="12.75">
      <c r="A107" s="125">
        <v>30</v>
      </c>
      <c r="B107" s="690" t="s">
        <v>367</v>
      </c>
      <c r="C107" s="690"/>
      <c r="E107" s="115">
        <v>1379</v>
      </c>
      <c r="F107" s="115">
        <v>1211141</v>
      </c>
    </row>
    <row r="108" ht="12.75">
      <c r="A108" s="125"/>
    </row>
    <row r="109" spans="1:6" ht="12.75">
      <c r="A109" s="125">
        <v>31</v>
      </c>
      <c r="B109" s="115" t="s">
        <v>35</v>
      </c>
      <c r="E109" s="115">
        <v>67.5</v>
      </c>
      <c r="F109" s="115">
        <v>1616.4</v>
      </c>
    </row>
    <row r="111" spans="1:6" ht="12.75">
      <c r="A111" s="125">
        <v>32</v>
      </c>
      <c r="B111" s="115" t="s">
        <v>201</v>
      </c>
      <c r="E111" s="115">
        <v>4109</v>
      </c>
      <c r="F111" s="115">
        <v>161880</v>
      </c>
    </row>
    <row r="112" ht="12.75">
      <c r="A112" s="125"/>
    </row>
    <row r="113" spans="1:6" ht="12.75">
      <c r="A113" s="125">
        <v>33</v>
      </c>
      <c r="B113" s="115" t="s">
        <v>202</v>
      </c>
      <c r="E113" s="115">
        <v>0</v>
      </c>
      <c r="F113" s="115">
        <v>2792</v>
      </c>
    </row>
    <row r="114" ht="12.75">
      <c r="A114" s="125"/>
    </row>
    <row r="115" spans="1:6" ht="12.75">
      <c r="A115" s="125">
        <v>34</v>
      </c>
      <c r="B115" s="115" t="s">
        <v>368</v>
      </c>
      <c r="E115" s="115">
        <v>984</v>
      </c>
      <c r="F115" s="115">
        <v>72668</v>
      </c>
    </row>
    <row r="117" spans="1:6" ht="12.75">
      <c r="A117" s="125">
        <v>35</v>
      </c>
      <c r="B117" s="690" t="s">
        <v>369</v>
      </c>
      <c r="C117" s="690"/>
      <c r="D117" s="690"/>
      <c r="E117" s="115">
        <v>417</v>
      </c>
      <c r="F117" s="115">
        <v>4457</v>
      </c>
    </row>
    <row r="118" ht="12.75">
      <c r="A118" s="125"/>
    </row>
    <row r="119" spans="1:6" ht="12.75">
      <c r="A119" s="125">
        <v>36</v>
      </c>
      <c r="B119" s="115" t="s">
        <v>370</v>
      </c>
      <c r="E119" s="115">
        <v>596</v>
      </c>
      <c r="F119" s="115">
        <v>8432</v>
      </c>
    </row>
    <row r="121" spans="1:6" ht="12.75">
      <c r="A121" s="125">
        <v>37</v>
      </c>
      <c r="B121" s="115" t="s">
        <v>41</v>
      </c>
      <c r="E121" s="115">
        <v>0</v>
      </c>
      <c r="F121" s="115">
        <v>0</v>
      </c>
    </row>
    <row r="124" ht="12.75">
      <c r="A124" s="121" t="s">
        <v>371</v>
      </c>
    </row>
    <row r="125" ht="12.75">
      <c r="A125" s="121"/>
    </row>
    <row r="126" spans="1:6" ht="12.75">
      <c r="A126" s="121"/>
      <c r="F126" s="124" t="s">
        <v>183</v>
      </c>
    </row>
    <row r="128" ht="12.75">
      <c r="B128" s="128" t="s">
        <v>372</v>
      </c>
    </row>
    <row r="129" spans="1:6" ht="12.75">
      <c r="A129" s="125">
        <v>38</v>
      </c>
      <c r="B129" s="115" t="s">
        <v>45</v>
      </c>
      <c r="F129" s="115">
        <v>270061</v>
      </c>
    </row>
    <row r="130" spans="1:6" ht="12.75">
      <c r="A130" s="125">
        <v>39</v>
      </c>
      <c r="B130" s="115" t="s">
        <v>46</v>
      </c>
      <c r="F130" s="115">
        <v>338111</v>
      </c>
    </row>
    <row r="131" spans="1:6" ht="12.75">
      <c r="A131" s="125">
        <v>40</v>
      </c>
      <c r="B131" s="115" t="s">
        <v>47</v>
      </c>
      <c r="F131" s="115" t="s">
        <v>398</v>
      </c>
    </row>
    <row r="132" spans="1:6" ht="12.75">
      <c r="A132" s="125">
        <v>41</v>
      </c>
      <c r="B132" s="115" t="s">
        <v>203</v>
      </c>
      <c r="F132" s="115">
        <v>45990</v>
      </c>
    </row>
    <row r="134" spans="2:5" ht="12.75">
      <c r="B134" s="128" t="s">
        <v>204</v>
      </c>
      <c r="C134" s="128"/>
      <c r="D134" s="128"/>
      <c r="E134" s="128"/>
    </row>
    <row r="135" spans="2:9" ht="12.75">
      <c r="B135" s="128" t="s">
        <v>373</v>
      </c>
      <c r="C135" s="128"/>
      <c r="D135" s="128"/>
      <c r="E135" s="128"/>
      <c r="G135" s="126"/>
      <c r="H135" s="126"/>
      <c r="I135" s="126"/>
    </row>
    <row r="136" spans="1:6" ht="12.75">
      <c r="A136" s="125">
        <v>42</v>
      </c>
      <c r="B136" s="115" t="s">
        <v>205</v>
      </c>
      <c r="F136" s="115">
        <v>2819</v>
      </c>
    </row>
    <row r="137" spans="1:6" ht="12.75">
      <c r="A137" s="125">
        <v>43</v>
      </c>
      <c r="B137" s="115" t="s">
        <v>206</v>
      </c>
      <c r="F137" s="115">
        <v>7534</v>
      </c>
    </row>
    <row r="138" spans="1:9" ht="12.75">
      <c r="A138" s="125">
        <v>44</v>
      </c>
      <c r="B138" s="121" t="s">
        <v>160</v>
      </c>
      <c r="F138" s="115">
        <v>10353</v>
      </c>
      <c r="G138" s="691" t="s">
        <v>314</v>
      </c>
      <c r="H138" s="690"/>
      <c r="I138" s="690"/>
    </row>
    <row r="139" spans="1:9" ht="12.75">
      <c r="A139" s="124" t="s">
        <v>374</v>
      </c>
      <c r="B139" s="115" t="s">
        <v>207</v>
      </c>
      <c r="F139" s="115">
        <v>4399</v>
      </c>
      <c r="G139" s="691" t="s">
        <v>375</v>
      </c>
      <c r="H139" s="690"/>
      <c r="I139" s="690"/>
    </row>
    <row r="140" spans="1:9" ht="12.75">
      <c r="A140" s="124" t="s">
        <v>376</v>
      </c>
      <c r="B140" s="115" t="s">
        <v>208</v>
      </c>
      <c r="F140" s="115">
        <v>389</v>
      </c>
      <c r="G140" s="691" t="s">
        <v>375</v>
      </c>
      <c r="H140" s="690"/>
      <c r="I140" s="690"/>
    </row>
    <row r="141" spans="1:7" ht="12.75">
      <c r="A141" s="125">
        <v>45</v>
      </c>
      <c r="B141" s="690" t="s">
        <v>315</v>
      </c>
      <c r="C141" s="690"/>
      <c r="D141" s="690"/>
      <c r="E141" s="690"/>
      <c r="F141" s="115">
        <v>252</v>
      </c>
      <c r="G141" s="126" t="s">
        <v>316</v>
      </c>
    </row>
    <row r="143" spans="2:5" ht="12.75">
      <c r="B143" s="128" t="s">
        <v>209</v>
      </c>
      <c r="C143" s="128"/>
      <c r="D143" s="128"/>
      <c r="E143" s="128"/>
    </row>
    <row r="144" spans="2:9" ht="12.75">
      <c r="B144" s="128" t="s">
        <v>377</v>
      </c>
      <c r="C144" s="128"/>
      <c r="D144" s="128"/>
      <c r="E144" s="128"/>
      <c r="G144" s="126"/>
      <c r="H144" s="126"/>
      <c r="I144" s="126"/>
    </row>
    <row r="145" spans="1:6" ht="12.75">
      <c r="A145" s="125">
        <v>46</v>
      </c>
      <c r="B145" s="115" t="s">
        <v>205</v>
      </c>
      <c r="F145" s="115">
        <v>5117</v>
      </c>
    </row>
    <row r="146" spans="1:6" ht="12.75">
      <c r="A146" s="125">
        <v>47</v>
      </c>
      <c r="B146" s="115" t="s">
        <v>206</v>
      </c>
      <c r="F146" s="115">
        <v>3067</v>
      </c>
    </row>
    <row r="147" spans="1:9" ht="12.75">
      <c r="A147" s="125">
        <v>48</v>
      </c>
      <c r="B147" s="121" t="s">
        <v>160</v>
      </c>
      <c r="F147" s="115">
        <v>8296</v>
      </c>
      <c r="G147" s="691" t="s">
        <v>314</v>
      </c>
      <c r="H147" s="690"/>
      <c r="I147" s="690"/>
    </row>
    <row r="148" spans="1:9" ht="12.75">
      <c r="A148" s="124" t="s">
        <v>378</v>
      </c>
      <c r="B148" s="115" t="s">
        <v>210</v>
      </c>
      <c r="F148" s="115">
        <v>3264</v>
      </c>
      <c r="G148" s="691" t="s">
        <v>379</v>
      </c>
      <c r="H148" s="690"/>
      <c r="I148" s="690"/>
    </row>
    <row r="149" spans="1:9" ht="12.75">
      <c r="A149" s="124" t="s">
        <v>380</v>
      </c>
      <c r="B149" s="115" t="s">
        <v>211</v>
      </c>
      <c r="F149" s="115">
        <v>438</v>
      </c>
      <c r="G149" s="691" t="s">
        <v>379</v>
      </c>
      <c r="H149" s="690"/>
      <c r="I149" s="690"/>
    </row>
    <row r="150" spans="1:7" ht="12.75">
      <c r="A150" s="125">
        <v>49</v>
      </c>
      <c r="B150" s="690" t="s">
        <v>317</v>
      </c>
      <c r="C150" s="690"/>
      <c r="D150" s="690"/>
      <c r="F150" s="115">
        <v>112</v>
      </c>
      <c r="G150" s="126" t="s">
        <v>318</v>
      </c>
    </row>
    <row r="152" spans="2:4" ht="12.75">
      <c r="B152" s="128" t="s">
        <v>381</v>
      </c>
      <c r="C152" s="128"/>
      <c r="D152" s="128"/>
    </row>
    <row r="153" spans="1:6" ht="12.75">
      <c r="A153" s="125">
        <v>50</v>
      </c>
      <c r="B153" s="115" t="s">
        <v>212</v>
      </c>
      <c r="F153" s="115">
        <v>496</v>
      </c>
    </row>
    <row r="154" spans="1:6" ht="12.75">
      <c r="A154" s="125">
        <v>51</v>
      </c>
      <c r="B154" s="115" t="s">
        <v>213</v>
      </c>
      <c r="F154" s="132">
        <v>9620</v>
      </c>
    </row>
    <row r="155" spans="1:6" ht="12.75">
      <c r="A155" s="125">
        <v>52</v>
      </c>
      <c r="B155" s="115" t="s">
        <v>319</v>
      </c>
      <c r="F155" s="115">
        <v>0</v>
      </c>
    </row>
    <row r="156" spans="1:6" ht="12.75">
      <c r="A156" s="125">
        <v>53</v>
      </c>
      <c r="B156" s="115" t="s">
        <v>214</v>
      </c>
      <c r="F156" s="115">
        <v>0</v>
      </c>
    </row>
    <row r="157" spans="2:4" ht="12.75">
      <c r="B157" s="690" t="s">
        <v>320</v>
      </c>
      <c r="C157" s="690"/>
      <c r="D157" s="690"/>
    </row>
    <row r="158" spans="1:6" ht="12.75">
      <c r="A158" s="125">
        <v>54</v>
      </c>
      <c r="B158" s="115" t="s">
        <v>214</v>
      </c>
      <c r="F158" s="132">
        <v>9620</v>
      </c>
    </row>
    <row r="159" ht="12.75">
      <c r="B159" s="115" t="s">
        <v>215</v>
      </c>
    </row>
    <row r="161" ht="12.75">
      <c r="A161" s="121" t="s">
        <v>382</v>
      </c>
    </row>
    <row r="163" spans="1:6" ht="12.75">
      <c r="A163" s="124" t="s">
        <v>194</v>
      </c>
      <c r="C163" s="124" t="s">
        <v>189</v>
      </c>
      <c r="F163" s="124" t="s">
        <v>183</v>
      </c>
    </row>
    <row r="165" spans="1:6" ht="12.75">
      <c r="A165" s="125">
        <v>55</v>
      </c>
      <c r="B165" s="115" t="s">
        <v>61</v>
      </c>
      <c r="F165" s="115">
        <v>91</v>
      </c>
    </row>
    <row r="166" spans="1:6" ht="12.75">
      <c r="A166" s="125">
        <v>56</v>
      </c>
      <c r="B166" s="115" t="s">
        <v>216</v>
      </c>
      <c r="F166" s="115">
        <v>149</v>
      </c>
    </row>
    <row r="167" ht="12.75">
      <c r="B167" s="115" t="s">
        <v>217</v>
      </c>
    </row>
    <row r="168" spans="1:6" ht="12.75">
      <c r="A168" s="125">
        <v>57</v>
      </c>
      <c r="B168" s="115" t="s">
        <v>63</v>
      </c>
      <c r="F168" s="115">
        <v>15708</v>
      </c>
    </row>
    <row r="169" spans="1:6" ht="12.75">
      <c r="A169" s="125">
        <v>58</v>
      </c>
      <c r="B169" s="115" t="s">
        <v>64</v>
      </c>
      <c r="F169" s="115">
        <v>2396</v>
      </c>
    </row>
    <row r="171" ht="12.75">
      <c r="B171" s="133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susanm@csufresno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76">
      <selection activeCell="H86" sqref="H86"/>
    </sheetView>
  </sheetViews>
  <sheetFormatPr defaultColWidth="9.140625" defaultRowHeight="12.75"/>
  <cols>
    <col min="1" max="16384" width="11.421875" style="136" customWidth="1"/>
  </cols>
  <sheetData>
    <row r="1" spans="1:3" ht="18">
      <c r="A1" s="134" t="s">
        <v>170</v>
      </c>
      <c r="B1" s="135"/>
      <c r="C1" s="135"/>
    </row>
    <row r="2" spans="1:3" ht="18">
      <c r="A2" s="135" t="s">
        <v>171</v>
      </c>
      <c r="B2" s="135"/>
      <c r="C2" s="135"/>
    </row>
    <row r="3" spans="1:3" ht="18">
      <c r="A3" s="137" t="s">
        <v>344</v>
      </c>
      <c r="B3" s="135"/>
      <c r="C3" s="135" t="s">
        <v>345</v>
      </c>
    </row>
    <row r="5" spans="1:5" ht="12.75">
      <c r="A5" s="138" t="s">
        <v>172</v>
      </c>
      <c r="B5" s="692" t="s">
        <v>142</v>
      </c>
      <c r="C5" s="693"/>
      <c r="D5" s="693"/>
      <c r="E5" s="694"/>
    </row>
    <row r="7" spans="1:5" ht="12.75">
      <c r="A7" s="139" t="s">
        <v>173</v>
      </c>
      <c r="C7" s="695" t="s">
        <v>229</v>
      </c>
      <c r="D7" s="700"/>
      <c r="E7" s="696"/>
    </row>
    <row r="9" spans="1:5" ht="12.75">
      <c r="A9" s="139" t="s">
        <v>175</v>
      </c>
      <c r="C9" s="695" t="s">
        <v>230</v>
      </c>
      <c r="D9" s="700"/>
      <c r="E9" s="696"/>
    </row>
    <row r="11" spans="1:3" ht="12.75">
      <c r="A11" s="139" t="s">
        <v>177</v>
      </c>
      <c r="B11" s="695" t="s">
        <v>399</v>
      </c>
      <c r="C11" s="696"/>
    </row>
    <row r="13" spans="1:3" ht="12.75">
      <c r="A13" s="139" t="s">
        <v>178</v>
      </c>
      <c r="B13" s="695" t="s">
        <v>400</v>
      </c>
      <c r="C13" s="696"/>
    </row>
    <row r="15" spans="1:4" ht="15">
      <c r="A15" s="139" t="s">
        <v>179</v>
      </c>
      <c r="C15" s="699" t="s">
        <v>231</v>
      </c>
      <c r="D15" s="696"/>
    </row>
    <row r="18" ht="12.75">
      <c r="A18" s="139" t="s">
        <v>286</v>
      </c>
    </row>
    <row r="19" ht="12.75">
      <c r="A19" s="139" t="s">
        <v>287</v>
      </c>
    </row>
    <row r="20" spans="1:6" ht="12.75">
      <c r="A20" s="697" t="s">
        <v>288</v>
      </c>
      <c r="B20" s="698"/>
      <c r="C20" s="698"/>
      <c r="D20" s="698"/>
      <c r="E20" s="698"/>
      <c r="F20" s="698"/>
    </row>
    <row r="21" spans="1:6" ht="12.75">
      <c r="A21" s="697" t="s">
        <v>346</v>
      </c>
      <c r="B21" s="698"/>
      <c r="C21" s="698"/>
      <c r="D21" s="698"/>
      <c r="E21" s="698"/>
      <c r="F21" s="698"/>
    </row>
    <row r="23" ht="12.75">
      <c r="A23" s="139" t="s">
        <v>347</v>
      </c>
    </row>
    <row r="24" ht="12.75">
      <c r="A24" s="139"/>
    </row>
    <row r="25" spans="1:6" ht="12.75">
      <c r="A25" s="141" t="s">
        <v>181</v>
      </c>
      <c r="C25" s="142" t="s">
        <v>182</v>
      </c>
      <c r="F25" s="142" t="s">
        <v>183</v>
      </c>
    </row>
    <row r="27" spans="1:6" ht="12.75">
      <c r="A27" s="143">
        <v>1</v>
      </c>
      <c r="B27" s="136" t="s">
        <v>184</v>
      </c>
      <c r="F27" s="136">
        <v>1</v>
      </c>
    </row>
    <row r="28" ht="12.75">
      <c r="A28" s="143"/>
    </row>
    <row r="30" ht="12.75">
      <c r="A30" s="138" t="s">
        <v>349</v>
      </c>
    </row>
    <row r="32" spans="1:6" ht="12.75">
      <c r="A32" s="142" t="s">
        <v>181</v>
      </c>
      <c r="C32" s="142" t="s">
        <v>185</v>
      </c>
      <c r="F32" s="142" t="s">
        <v>186</v>
      </c>
    </row>
    <row r="33" spans="1:6" ht="12.75">
      <c r="A33" s="142"/>
      <c r="C33" s="142"/>
      <c r="F33" s="142"/>
    </row>
    <row r="34" spans="1:6" ht="12.75">
      <c r="A34" s="143">
        <v>2</v>
      </c>
      <c r="B34" s="136" t="s">
        <v>187</v>
      </c>
      <c r="F34" s="136">
        <v>27.09</v>
      </c>
    </row>
    <row r="35" spans="1:6" ht="12.75">
      <c r="A35" s="141" t="s">
        <v>68</v>
      </c>
      <c r="B35" s="136" t="s">
        <v>11</v>
      </c>
      <c r="F35" s="136">
        <v>27.09</v>
      </c>
    </row>
    <row r="36" spans="1:6" ht="12.75">
      <c r="A36" s="141" t="s">
        <v>69</v>
      </c>
      <c r="B36" s="136" t="s">
        <v>12</v>
      </c>
      <c r="F36" s="136">
        <v>0</v>
      </c>
    </row>
    <row r="37" spans="1:6" ht="12.75">
      <c r="A37" s="143">
        <v>3</v>
      </c>
      <c r="B37" s="136" t="s">
        <v>13</v>
      </c>
      <c r="F37" s="136">
        <v>39.08</v>
      </c>
    </row>
    <row r="38" spans="1:8" ht="12.75">
      <c r="A38" s="141" t="s">
        <v>71</v>
      </c>
      <c r="B38" s="136" t="s">
        <v>14</v>
      </c>
      <c r="F38" s="144">
        <v>28.15</v>
      </c>
      <c r="G38" s="140"/>
      <c r="H38" s="145"/>
    </row>
    <row r="39" spans="1:8" ht="12.75">
      <c r="A39" s="143">
        <v>4</v>
      </c>
      <c r="B39" s="698" t="s">
        <v>290</v>
      </c>
      <c r="C39" s="698"/>
      <c r="D39" s="698"/>
      <c r="E39" s="698"/>
      <c r="F39" s="136">
        <v>0</v>
      </c>
      <c r="G39" s="146"/>
      <c r="H39" s="146"/>
    </row>
    <row r="40" spans="1:6" ht="12.75">
      <c r="A40" s="143">
        <v>5</v>
      </c>
      <c r="B40" s="136" t="s">
        <v>15</v>
      </c>
      <c r="F40" s="136">
        <v>35.57</v>
      </c>
    </row>
    <row r="41" spans="1:6" ht="12.75">
      <c r="A41" s="143">
        <v>6</v>
      </c>
      <c r="B41" s="139" t="s">
        <v>188</v>
      </c>
      <c r="F41" s="136">
        <v>101.74</v>
      </c>
    </row>
    <row r="44" ht="12.75">
      <c r="A44" s="139" t="s">
        <v>350</v>
      </c>
    </row>
    <row r="46" spans="1:6" ht="12.75">
      <c r="A46" s="142" t="s">
        <v>181</v>
      </c>
      <c r="C46" s="142" t="s">
        <v>189</v>
      </c>
      <c r="F46" s="142" t="s">
        <v>190</v>
      </c>
    </row>
    <row r="47" spans="1:4" ht="12.75">
      <c r="A47" s="142"/>
      <c r="D47" s="142"/>
    </row>
    <row r="48" spans="2:6" ht="12.75">
      <c r="B48" s="147" t="s">
        <v>351</v>
      </c>
      <c r="C48" s="146"/>
      <c r="D48" s="146"/>
      <c r="E48" s="146"/>
      <c r="F48" s="146"/>
    </row>
    <row r="49" spans="1:7" ht="12.75">
      <c r="A49" s="143">
        <v>7</v>
      </c>
      <c r="B49" s="136" t="s">
        <v>16</v>
      </c>
      <c r="F49" s="148">
        <v>1785614</v>
      </c>
      <c r="G49" s="142"/>
    </row>
    <row r="50" spans="1:7" ht="12.75">
      <c r="A50" s="141" t="s">
        <v>75</v>
      </c>
      <c r="B50" s="136" t="s">
        <v>17</v>
      </c>
      <c r="F50" s="149">
        <v>1541041</v>
      </c>
      <c r="G50" s="142"/>
    </row>
    <row r="51" spans="1:6" ht="12.75">
      <c r="A51" s="143">
        <v>8</v>
      </c>
      <c r="B51" s="136" t="s">
        <v>18</v>
      </c>
      <c r="F51" s="149">
        <v>1525759</v>
      </c>
    </row>
    <row r="52" spans="1:6" ht="12.75">
      <c r="A52" s="143">
        <v>9</v>
      </c>
      <c r="B52" s="136" t="s">
        <v>19</v>
      </c>
      <c r="F52" s="149">
        <v>583152</v>
      </c>
    </row>
    <row r="54" spans="2:3" ht="12.75">
      <c r="B54" s="147" t="s">
        <v>352</v>
      </c>
      <c r="C54" s="146"/>
    </row>
    <row r="55" spans="1:7" ht="12.75">
      <c r="A55" s="143">
        <v>10</v>
      </c>
      <c r="B55" s="136" t="s">
        <v>291</v>
      </c>
      <c r="F55" s="603">
        <v>1044507</v>
      </c>
      <c r="G55" s="140" t="s">
        <v>292</v>
      </c>
    </row>
    <row r="56" spans="1:6" ht="12.75">
      <c r="A56" s="141" t="s">
        <v>81</v>
      </c>
      <c r="B56" s="136" t="s">
        <v>293</v>
      </c>
      <c r="F56" s="149">
        <v>1044507</v>
      </c>
    </row>
    <row r="57" spans="1:6" ht="12.75">
      <c r="A57" s="141" t="s">
        <v>295</v>
      </c>
      <c r="B57" s="698" t="s">
        <v>296</v>
      </c>
      <c r="C57" s="698"/>
      <c r="D57" s="698"/>
      <c r="E57" s="698"/>
      <c r="F57" s="136">
        <v>0</v>
      </c>
    </row>
    <row r="58" spans="1:8" ht="12.75">
      <c r="A58" s="143">
        <v>11</v>
      </c>
      <c r="B58" s="136" t="s">
        <v>297</v>
      </c>
      <c r="F58" s="149">
        <v>633019</v>
      </c>
      <c r="H58" s="602">
        <f>F59+F60</f>
        <v>633019</v>
      </c>
    </row>
    <row r="59" spans="1:6" ht="12.75">
      <c r="A59" s="142" t="s">
        <v>83</v>
      </c>
      <c r="B59" s="136" t="s">
        <v>298</v>
      </c>
      <c r="F59" s="149">
        <v>533364</v>
      </c>
    </row>
    <row r="60" spans="1:6" ht="12.75">
      <c r="A60" s="142" t="s">
        <v>84</v>
      </c>
      <c r="B60" s="136" t="s">
        <v>22</v>
      </c>
      <c r="F60" s="149">
        <v>99655</v>
      </c>
    </row>
    <row r="61" spans="1:6" ht="12.75">
      <c r="A61" s="143">
        <v>12</v>
      </c>
      <c r="B61" s="136" t="s">
        <v>299</v>
      </c>
      <c r="F61" s="149">
        <v>48038</v>
      </c>
    </row>
    <row r="62" spans="1:6" ht="12.75">
      <c r="A62" s="143">
        <v>13</v>
      </c>
      <c r="B62" s="136" t="s">
        <v>300</v>
      </c>
      <c r="F62" s="149">
        <v>23035</v>
      </c>
    </row>
    <row r="63" spans="1:6" ht="12.75">
      <c r="A63" s="143">
        <v>14</v>
      </c>
      <c r="B63" s="136" t="s">
        <v>301</v>
      </c>
      <c r="F63" s="149">
        <v>550041</v>
      </c>
    </row>
    <row r="64" spans="1:8" ht="12.75">
      <c r="A64" s="141" t="s">
        <v>88</v>
      </c>
      <c r="B64" s="136" t="s">
        <v>302</v>
      </c>
      <c r="F64" s="144" t="s">
        <v>401</v>
      </c>
      <c r="G64" s="140"/>
      <c r="H64" s="145"/>
    </row>
    <row r="65" spans="1:7" ht="12.75">
      <c r="A65" s="143">
        <v>15</v>
      </c>
      <c r="B65" s="136" t="s">
        <v>191</v>
      </c>
      <c r="F65" s="149">
        <v>90522</v>
      </c>
      <c r="G65" s="142"/>
    </row>
    <row r="66" spans="1:6" ht="12.75">
      <c r="A66" s="143">
        <v>16</v>
      </c>
      <c r="B66" s="136" t="s">
        <v>23</v>
      </c>
      <c r="F66" s="149">
        <v>372</v>
      </c>
    </row>
    <row r="68" spans="1:6" ht="12.75">
      <c r="A68" s="143">
        <v>17</v>
      </c>
      <c r="B68" s="136" t="s">
        <v>24</v>
      </c>
      <c r="F68" s="149">
        <v>22805</v>
      </c>
    </row>
    <row r="69" spans="1:6" ht="40.5" customHeight="1">
      <c r="A69" s="143">
        <v>18</v>
      </c>
      <c r="B69" s="136" t="s">
        <v>25</v>
      </c>
      <c r="F69" s="149">
        <v>33048</v>
      </c>
    </row>
    <row r="70" spans="1:6" ht="12.75">
      <c r="A70" s="143">
        <v>19</v>
      </c>
      <c r="B70" s="136" t="s">
        <v>26</v>
      </c>
      <c r="F70" s="149">
        <v>216932</v>
      </c>
    </row>
    <row r="71" spans="1:6" ht="12.75">
      <c r="A71" s="143">
        <v>20</v>
      </c>
      <c r="B71" s="136" t="s">
        <v>192</v>
      </c>
      <c r="F71" s="149">
        <v>66244</v>
      </c>
    </row>
    <row r="72" spans="1:6" ht="12.75">
      <c r="A72" s="143">
        <v>21</v>
      </c>
      <c r="B72" s="136" t="s">
        <v>28</v>
      </c>
      <c r="F72" s="149">
        <v>190647</v>
      </c>
    </row>
    <row r="73" spans="1:8" ht="12.75">
      <c r="A73" s="143">
        <v>22</v>
      </c>
      <c r="B73" s="139" t="s">
        <v>221</v>
      </c>
      <c r="F73" s="149">
        <v>6813715</v>
      </c>
      <c r="H73" s="604">
        <f>SUM(F49,F51,F52,F55,F59,F60,F61,F62,F63,F65,F66,F68,F69,F70,F71,F72)</f>
        <v>6813735</v>
      </c>
    </row>
    <row r="74" spans="1:6" ht="12.75">
      <c r="A74" s="141" t="s">
        <v>99</v>
      </c>
      <c r="B74" s="136" t="s">
        <v>29</v>
      </c>
      <c r="F74" s="150"/>
    </row>
    <row r="75" spans="1:6" ht="12.75">
      <c r="A75" s="143">
        <v>23</v>
      </c>
      <c r="B75" s="139" t="s">
        <v>321</v>
      </c>
      <c r="F75" s="149">
        <v>6813715</v>
      </c>
    </row>
    <row r="76" ht="12.75">
      <c r="A76" s="142"/>
    </row>
    <row r="77" ht="12.75">
      <c r="A77" s="142"/>
    </row>
    <row r="78" ht="12.75">
      <c r="A78" s="138" t="s">
        <v>357</v>
      </c>
    </row>
    <row r="80" spans="1:6" ht="12.75">
      <c r="A80" s="142" t="s">
        <v>194</v>
      </c>
      <c r="C80" s="151" t="s">
        <v>189</v>
      </c>
      <c r="E80" s="142" t="s">
        <v>6</v>
      </c>
      <c r="F80" s="142" t="s">
        <v>195</v>
      </c>
    </row>
    <row r="82" spans="2:5" ht="12.75">
      <c r="B82" s="147" t="s">
        <v>196</v>
      </c>
      <c r="C82" s="147"/>
      <c r="D82" s="147"/>
      <c r="E82" s="146"/>
    </row>
    <row r="83" spans="2:5" ht="12.75">
      <c r="B83" s="147" t="s">
        <v>197</v>
      </c>
      <c r="C83" s="147"/>
      <c r="D83" s="147"/>
      <c r="E83" s="146"/>
    </row>
    <row r="84" spans="2:5" ht="12.75">
      <c r="B84" s="147" t="s">
        <v>198</v>
      </c>
      <c r="C84" s="147"/>
      <c r="D84" s="147"/>
      <c r="E84" s="146"/>
    </row>
    <row r="85" spans="2:5" ht="12.75">
      <c r="B85" s="147" t="s">
        <v>358</v>
      </c>
      <c r="C85" s="147"/>
      <c r="D85" s="147"/>
      <c r="E85" s="146"/>
    </row>
    <row r="86" spans="1:8" ht="12.75">
      <c r="A86" s="143">
        <v>24</v>
      </c>
      <c r="B86" s="136" t="s">
        <v>304</v>
      </c>
      <c r="E86" s="149">
        <v>27072</v>
      </c>
      <c r="F86" s="149">
        <v>1169030</v>
      </c>
      <c r="H86" s="604">
        <f>SUM(F87,F90,F91,F92)</f>
        <v>1169023</v>
      </c>
    </row>
    <row r="87" spans="1:7" ht="12.75">
      <c r="A87" s="142" t="s">
        <v>102</v>
      </c>
      <c r="B87" s="136" t="s">
        <v>305</v>
      </c>
      <c r="E87" s="149">
        <v>25185</v>
      </c>
      <c r="F87" s="149">
        <v>1065138</v>
      </c>
      <c r="G87" s="145"/>
    </row>
    <row r="88" spans="1:9" ht="12.75">
      <c r="A88" s="142" t="s">
        <v>104</v>
      </c>
      <c r="B88" s="136" t="s">
        <v>31</v>
      </c>
      <c r="E88" s="149">
        <v>21587</v>
      </c>
      <c r="F88" s="142" t="s">
        <v>199</v>
      </c>
      <c r="G88" s="701" t="s">
        <v>306</v>
      </c>
      <c r="H88" s="701"/>
      <c r="I88" s="701"/>
    </row>
    <row r="89" spans="1:9" ht="12.75">
      <c r="A89" s="142" t="s">
        <v>105</v>
      </c>
      <c r="B89" s="136" t="s">
        <v>32</v>
      </c>
      <c r="E89" s="149">
        <v>3598</v>
      </c>
      <c r="F89" s="142" t="s">
        <v>199</v>
      </c>
      <c r="G89" s="701" t="s">
        <v>306</v>
      </c>
      <c r="H89" s="701"/>
      <c r="I89" s="701"/>
    </row>
    <row r="90" spans="1:6" ht="12.75">
      <c r="A90" s="142" t="s">
        <v>106</v>
      </c>
      <c r="B90" s="136" t="s">
        <v>33</v>
      </c>
      <c r="E90" s="149">
        <v>1352</v>
      </c>
      <c r="F90" s="149">
        <v>71983</v>
      </c>
    </row>
    <row r="91" spans="1:6" ht="12.75">
      <c r="A91" s="142" t="s">
        <v>107</v>
      </c>
      <c r="B91" s="136" t="s">
        <v>307</v>
      </c>
      <c r="E91" s="149">
        <v>505</v>
      </c>
      <c r="F91" s="149">
        <v>17349</v>
      </c>
    </row>
    <row r="92" spans="1:6" ht="12.75">
      <c r="A92" s="142" t="s">
        <v>108</v>
      </c>
      <c r="B92" s="136" t="s">
        <v>308</v>
      </c>
      <c r="E92" s="149">
        <v>30</v>
      </c>
      <c r="F92" s="149">
        <v>14553</v>
      </c>
    </row>
    <row r="93" spans="1:6" ht="12.75">
      <c r="A93" s="142" t="s">
        <v>109</v>
      </c>
      <c r="B93" s="136" t="s">
        <v>309</v>
      </c>
      <c r="E93" s="149">
        <v>10450</v>
      </c>
      <c r="F93" s="142" t="s">
        <v>199</v>
      </c>
    </row>
    <row r="94" spans="1:6" ht="12.75">
      <c r="A94" s="143">
        <v>25</v>
      </c>
      <c r="B94" s="698" t="s">
        <v>310</v>
      </c>
      <c r="C94" s="698"/>
      <c r="D94" s="698"/>
      <c r="E94" s="149">
        <v>21373</v>
      </c>
      <c r="F94" s="149">
        <v>786315</v>
      </c>
    </row>
    <row r="95" spans="1:7" ht="12.75">
      <c r="A95" s="142" t="s">
        <v>103</v>
      </c>
      <c r="B95" s="698" t="s">
        <v>311</v>
      </c>
      <c r="C95" s="698"/>
      <c r="D95" s="698"/>
      <c r="E95" s="149">
        <v>824</v>
      </c>
      <c r="F95" s="149">
        <v>4132</v>
      </c>
      <c r="G95" s="145" t="s">
        <v>359</v>
      </c>
    </row>
    <row r="96" spans="1:6" ht="12.75">
      <c r="A96" s="143">
        <v>26</v>
      </c>
      <c r="B96" s="136" t="s">
        <v>360</v>
      </c>
      <c r="E96" s="149">
        <v>0</v>
      </c>
      <c r="F96" s="136">
        <v>0</v>
      </c>
    </row>
    <row r="97" ht="12.75">
      <c r="B97" s="136" t="s">
        <v>361</v>
      </c>
    </row>
    <row r="99" spans="2:4" ht="12.75">
      <c r="B99" s="147" t="s">
        <v>200</v>
      </c>
      <c r="C99" s="147"/>
      <c r="D99" s="147"/>
    </row>
    <row r="100" spans="2:4" ht="12.75">
      <c r="B100" s="147" t="s">
        <v>362</v>
      </c>
      <c r="C100" s="147"/>
      <c r="D100" s="147"/>
    </row>
    <row r="101" spans="1:7" ht="12.75">
      <c r="A101" s="143">
        <v>27</v>
      </c>
      <c r="B101" s="136" t="s">
        <v>322</v>
      </c>
      <c r="E101" s="136">
        <v>114</v>
      </c>
      <c r="F101" s="149">
        <v>4765</v>
      </c>
      <c r="G101" s="145" t="s">
        <v>363</v>
      </c>
    </row>
    <row r="102" spans="1:6" ht="12.75">
      <c r="A102" s="141" t="s">
        <v>364</v>
      </c>
      <c r="B102" s="139" t="s">
        <v>323</v>
      </c>
      <c r="E102" s="136">
        <v>27</v>
      </c>
      <c r="F102" s="149">
        <v>2305</v>
      </c>
    </row>
    <row r="103" spans="1:6" ht="12.75">
      <c r="A103" s="142" t="s">
        <v>365</v>
      </c>
      <c r="B103" s="139" t="s">
        <v>324</v>
      </c>
      <c r="E103" s="136">
        <v>11</v>
      </c>
      <c r="F103" s="136">
        <v>280</v>
      </c>
    </row>
    <row r="104" spans="1:7" ht="12.75">
      <c r="A104" s="143">
        <v>28</v>
      </c>
      <c r="B104" s="136" t="s">
        <v>366</v>
      </c>
      <c r="E104" s="136">
        <v>114</v>
      </c>
      <c r="F104" s="149">
        <v>4735</v>
      </c>
      <c r="G104" s="145" t="s">
        <v>312</v>
      </c>
    </row>
    <row r="105" spans="1:7" ht="12.75">
      <c r="A105" s="143">
        <v>29</v>
      </c>
      <c r="B105" s="136" t="s">
        <v>313</v>
      </c>
      <c r="E105" s="152">
        <v>1016</v>
      </c>
      <c r="F105" s="149">
        <v>6062</v>
      </c>
      <c r="G105" s="145" t="s">
        <v>359</v>
      </c>
    </row>
    <row r="106" spans="1:5" ht="12.75">
      <c r="A106" s="143"/>
      <c r="E106" s="142"/>
    </row>
    <row r="107" spans="1:6" ht="12.75">
      <c r="A107" s="143">
        <v>30</v>
      </c>
      <c r="B107" s="698" t="s">
        <v>367</v>
      </c>
      <c r="C107" s="698"/>
      <c r="E107" s="149">
        <v>23039</v>
      </c>
      <c r="F107" s="149">
        <v>1121532</v>
      </c>
    </row>
    <row r="108" ht="12.75">
      <c r="A108" s="143"/>
    </row>
    <row r="109" spans="1:6" ht="12.75">
      <c r="A109" s="143">
        <v>31</v>
      </c>
      <c r="B109" s="136" t="s">
        <v>35</v>
      </c>
      <c r="E109" s="136">
        <v>0</v>
      </c>
      <c r="F109" s="136">
        <v>976</v>
      </c>
    </row>
    <row r="111" spans="1:6" ht="12.75">
      <c r="A111" s="143">
        <v>32</v>
      </c>
      <c r="B111" s="136" t="s">
        <v>201</v>
      </c>
      <c r="E111" s="136">
        <v>311</v>
      </c>
      <c r="F111" s="149">
        <v>9926</v>
      </c>
    </row>
    <row r="112" ht="12.75">
      <c r="A112" s="143"/>
    </row>
    <row r="113" spans="1:6" ht="12.75">
      <c r="A113" s="143">
        <v>33</v>
      </c>
      <c r="B113" s="136" t="s">
        <v>202</v>
      </c>
      <c r="E113" s="136">
        <v>44</v>
      </c>
      <c r="F113" s="149">
        <v>22518</v>
      </c>
    </row>
    <row r="114" ht="12.75">
      <c r="A114" s="143"/>
    </row>
    <row r="115" spans="1:6" ht="12.75">
      <c r="A115" s="143">
        <v>34</v>
      </c>
      <c r="B115" s="136" t="s">
        <v>368</v>
      </c>
      <c r="E115" s="136">
        <v>51</v>
      </c>
      <c r="F115" s="149">
        <v>21677</v>
      </c>
    </row>
    <row r="117" spans="1:6" ht="12.75">
      <c r="A117" s="143">
        <v>35</v>
      </c>
      <c r="B117" s="698" t="s">
        <v>369</v>
      </c>
      <c r="C117" s="698"/>
      <c r="D117" s="698"/>
      <c r="E117" s="136">
        <v>535</v>
      </c>
      <c r="F117" s="149">
        <v>5294</v>
      </c>
    </row>
    <row r="118" ht="12.75">
      <c r="A118" s="143"/>
    </row>
    <row r="119" spans="1:6" ht="12.75">
      <c r="A119" s="143">
        <v>36</v>
      </c>
      <c r="B119" s="136" t="s">
        <v>370</v>
      </c>
      <c r="E119" s="136">
        <v>256</v>
      </c>
      <c r="F119" s="149">
        <v>3514</v>
      </c>
    </row>
    <row r="121" spans="1:6" ht="12.75">
      <c r="A121" s="143">
        <v>37</v>
      </c>
      <c r="B121" s="136" t="s">
        <v>41</v>
      </c>
      <c r="F121" s="149">
        <v>10346</v>
      </c>
    </row>
    <row r="124" ht="12.75">
      <c r="A124" s="139" t="s">
        <v>371</v>
      </c>
    </row>
    <row r="125" ht="12.75">
      <c r="A125" s="139"/>
    </row>
    <row r="126" spans="1:6" ht="12.75">
      <c r="A126" s="139"/>
      <c r="F126" s="142" t="s">
        <v>183</v>
      </c>
    </row>
    <row r="128" ht="12.75">
      <c r="B128" s="147" t="s">
        <v>372</v>
      </c>
    </row>
    <row r="129" spans="1:6" ht="12.75">
      <c r="A129" s="143">
        <v>38</v>
      </c>
      <c r="B129" s="136" t="s">
        <v>45</v>
      </c>
      <c r="F129" s="149">
        <v>220147</v>
      </c>
    </row>
    <row r="130" spans="1:8" ht="12.75">
      <c r="A130" s="143">
        <v>39</v>
      </c>
      <c r="B130" s="136" t="s">
        <v>46</v>
      </c>
      <c r="E130" s="149"/>
      <c r="F130" s="149">
        <v>317712</v>
      </c>
      <c r="G130" s="149"/>
      <c r="H130" s="149"/>
    </row>
    <row r="131" spans="1:6" ht="12.75">
      <c r="A131" s="143">
        <v>40</v>
      </c>
      <c r="B131" s="136" t="s">
        <v>47</v>
      </c>
      <c r="F131" s="153" t="s">
        <v>354</v>
      </c>
    </row>
    <row r="132" spans="1:6" ht="12.75">
      <c r="A132" s="143">
        <v>41</v>
      </c>
      <c r="B132" s="136" t="s">
        <v>203</v>
      </c>
      <c r="F132" s="149">
        <v>34725</v>
      </c>
    </row>
    <row r="134" spans="2:5" ht="12.75">
      <c r="B134" s="147" t="s">
        <v>204</v>
      </c>
      <c r="C134" s="147"/>
      <c r="D134" s="147"/>
      <c r="E134" s="147"/>
    </row>
    <row r="135" spans="2:9" ht="12.75">
      <c r="B135" s="147" t="s">
        <v>373</v>
      </c>
      <c r="C135" s="147"/>
      <c r="D135" s="147"/>
      <c r="E135" s="147"/>
      <c r="G135" s="145"/>
      <c r="H135" s="145"/>
      <c r="I135" s="145"/>
    </row>
    <row r="136" spans="1:6" ht="12.75">
      <c r="A136" s="143">
        <v>42</v>
      </c>
      <c r="B136" s="136" t="s">
        <v>205</v>
      </c>
      <c r="F136" s="149">
        <v>4733</v>
      </c>
    </row>
    <row r="137" spans="1:6" ht="12.75">
      <c r="A137" s="143">
        <v>43</v>
      </c>
      <c r="B137" s="136" t="s">
        <v>206</v>
      </c>
      <c r="F137" s="149">
        <v>6945</v>
      </c>
    </row>
    <row r="138" spans="1:9" ht="12.75">
      <c r="A138" s="143">
        <v>44</v>
      </c>
      <c r="B138" s="139" t="s">
        <v>160</v>
      </c>
      <c r="E138" s="149"/>
      <c r="F138" s="149">
        <v>11678</v>
      </c>
      <c r="G138" s="701" t="s">
        <v>314</v>
      </c>
      <c r="H138" s="698"/>
      <c r="I138" s="698"/>
    </row>
    <row r="139" spans="1:9" ht="12.75">
      <c r="A139" s="142" t="s">
        <v>374</v>
      </c>
      <c r="B139" s="136" t="s">
        <v>207</v>
      </c>
      <c r="F139" s="149">
        <v>1889</v>
      </c>
      <c r="G139" s="701" t="s">
        <v>375</v>
      </c>
      <c r="H139" s="698"/>
      <c r="I139" s="698"/>
    </row>
    <row r="140" spans="1:9" ht="12.75">
      <c r="A140" s="142" t="s">
        <v>376</v>
      </c>
      <c r="B140" s="136" t="s">
        <v>208</v>
      </c>
      <c r="F140" s="149">
        <v>327</v>
      </c>
      <c r="G140" s="701" t="s">
        <v>375</v>
      </c>
      <c r="H140" s="698"/>
      <c r="I140" s="698"/>
    </row>
    <row r="141" spans="1:7" ht="12.75">
      <c r="A141" s="143">
        <v>45</v>
      </c>
      <c r="B141" s="698" t="s">
        <v>315</v>
      </c>
      <c r="C141" s="698"/>
      <c r="D141" s="698"/>
      <c r="E141" s="698"/>
      <c r="F141" s="149">
        <v>13704</v>
      </c>
      <c r="G141" s="145" t="s">
        <v>316</v>
      </c>
    </row>
    <row r="143" spans="2:5" ht="12.75">
      <c r="B143" s="147" t="s">
        <v>209</v>
      </c>
      <c r="C143" s="147"/>
      <c r="D143" s="147"/>
      <c r="E143" s="147"/>
    </row>
    <row r="144" spans="2:9" ht="12.75">
      <c r="B144" s="147" t="s">
        <v>377</v>
      </c>
      <c r="C144" s="147"/>
      <c r="D144" s="147"/>
      <c r="E144" s="147"/>
      <c r="G144" s="145"/>
      <c r="H144" s="145"/>
      <c r="I144" s="145"/>
    </row>
    <row r="145" spans="1:6" ht="12.75">
      <c r="A145" s="143">
        <v>46</v>
      </c>
      <c r="B145" s="136" t="s">
        <v>205</v>
      </c>
      <c r="F145" s="149">
        <v>10459</v>
      </c>
    </row>
    <row r="146" spans="1:6" ht="12.75">
      <c r="A146" s="143">
        <v>47</v>
      </c>
      <c r="B146" s="136" t="s">
        <v>206</v>
      </c>
      <c r="F146" s="149">
        <v>16038</v>
      </c>
    </row>
    <row r="147" spans="1:9" ht="12.75">
      <c r="A147" s="143">
        <v>48</v>
      </c>
      <c r="B147" s="139" t="s">
        <v>160</v>
      </c>
      <c r="F147" s="136">
        <f>F145+F146</f>
        <v>26497</v>
      </c>
      <c r="G147" s="701" t="s">
        <v>314</v>
      </c>
      <c r="H147" s="698"/>
      <c r="I147" s="698"/>
    </row>
    <row r="148" spans="1:9" ht="12.75">
      <c r="A148" s="142" t="s">
        <v>378</v>
      </c>
      <c r="B148" s="136" t="s">
        <v>210</v>
      </c>
      <c r="F148" s="149">
        <v>11335</v>
      </c>
      <c r="G148" s="701" t="s">
        <v>379</v>
      </c>
      <c r="H148" s="698"/>
      <c r="I148" s="698"/>
    </row>
    <row r="149" spans="1:9" ht="12.75">
      <c r="A149" s="142" t="s">
        <v>380</v>
      </c>
      <c r="B149" s="136" t="s">
        <v>211</v>
      </c>
      <c r="F149" s="149">
        <v>3744</v>
      </c>
      <c r="G149" s="701" t="s">
        <v>379</v>
      </c>
      <c r="H149" s="698"/>
      <c r="I149" s="698"/>
    </row>
    <row r="150" spans="1:7" ht="12.75">
      <c r="A150" s="143">
        <v>49</v>
      </c>
      <c r="B150" s="698" t="s">
        <v>317</v>
      </c>
      <c r="C150" s="698"/>
      <c r="D150" s="698"/>
      <c r="F150" s="149">
        <v>9885</v>
      </c>
      <c r="G150" s="145" t="s">
        <v>318</v>
      </c>
    </row>
    <row r="152" spans="2:4" ht="12.75">
      <c r="B152" s="147" t="s">
        <v>381</v>
      </c>
      <c r="C152" s="147"/>
      <c r="D152" s="147"/>
    </row>
    <row r="153" spans="1:6" ht="12.75">
      <c r="A153" s="143">
        <v>50</v>
      </c>
      <c r="B153" s="136" t="s">
        <v>212</v>
      </c>
      <c r="F153" s="149">
        <v>831</v>
      </c>
    </row>
    <row r="154" spans="1:6" ht="12.75">
      <c r="A154" s="143">
        <v>51</v>
      </c>
      <c r="B154" s="136" t="s">
        <v>213</v>
      </c>
      <c r="F154" s="149">
        <v>18832</v>
      </c>
    </row>
    <row r="155" spans="1:6" ht="12.75">
      <c r="A155" s="143">
        <v>52</v>
      </c>
      <c r="B155" s="136" t="s">
        <v>319</v>
      </c>
      <c r="F155" s="149">
        <v>15</v>
      </c>
    </row>
    <row r="156" spans="1:6" ht="12.75">
      <c r="A156" s="143">
        <v>53</v>
      </c>
      <c r="B156" s="136" t="s">
        <v>214</v>
      </c>
      <c r="F156" s="149">
        <v>16</v>
      </c>
    </row>
    <row r="157" spans="2:4" ht="12.75">
      <c r="B157" s="698" t="s">
        <v>320</v>
      </c>
      <c r="C157" s="698"/>
      <c r="D157" s="698"/>
    </row>
    <row r="158" spans="1:6" ht="12.75">
      <c r="A158" s="143">
        <v>54</v>
      </c>
      <c r="B158" s="136" t="s">
        <v>214</v>
      </c>
      <c r="F158" s="149">
        <v>294</v>
      </c>
    </row>
    <row r="159" ht="12.75">
      <c r="B159" s="136" t="s">
        <v>215</v>
      </c>
    </row>
    <row r="161" ht="12.75">
      <c r="A161" s="139" t="s">
        <v>382</v>
      </c>
    </row>
    <row r="163" spans="1:6" ht="12.75">
      <c r="A163" s="142" t="s">
        <v>194</v>
      </c>
      <c r="C163" s="142" t="s">
        <v>189</v>
      </c>
      <c r="F163" s="142" t="s">
        <v>183</v>
      </c>
    </row>
    <row r="165" spans="1:6" ht="12.75">
      <c r="A165" s="143">
        <v>55</v>
      </c>
      <c r="B165" s="136" t="s">
        <v>61</v>
      </c>
      <c r="F165" s="153">
        <v>83.5</v>
      </c>
    </row>
    <row r="166" spans="1:6" ht="12.75">
      <c r="A166" s="143">
        <v>56</v>
      </c>
      <c r="B166" s="136" t="s">
        <v>216</v>
      </c>
      <c r="F166" s="136">
        <v>200</v>
      </c>
    </row>
    <row r="167" ht="12.75">
      <c r="B167" s="136" t="s">
        <v>217</v>
      </c>
    </row>
    <row r="168" spans="1:6" ht="12.75">
      <c r="A168" s="143">
        <v>57</v>
      </c>
      <c r="B168" s="136" t="s">
        <v>63</v>
      </c>
      <c r="F168" s="153" t="s">
        <v>354</v>
      </c>
    </row>
    <row r="169" spans="1:6" ht="12.75">
      <c r="A169" s="143">
        <v>58</v>
      </c>
      <c r="B169" s="136" t="s">
        <v>64</v>
      </c>
      <c r="E169" s="149"/>
      <c r="F169" s="149">
        <v>2853</v>
      </c>
    </row>
    <row r="171" ht="12.75">
      <c r="B171" s="154"/>
    </row>
  </sheetData>
  <mergeCells count="25">
    <mergeCell ref="G88:I88"/>
    <mergeCell ref="B94:D94"/>
    <mergeCell ref="B95:D95"/>
    <mergeCell ref="G89:I89"/>
    <mergeCell ref="G148:I148"/>
    <mergeCell ref="B107:C107"/>
    <mergeCell ref="B117:D117"/>
    <mergeCell ref="G149:I149"/>
    <mergeCell ref="G138:I138"/>
    <mergeCell ref="G139:I139"/>
    <mergeCell ref="G140:I140"/>
    <mergeCell ref="G147:I147"/>
    <mergeCell ref="B57:E57"/>
    <mergeCell ref="B39:E39"/>
    <mergeCell ref="A20:F20"/>
    <mergeCell ref="B157:D157"/>
    <mergeCell ref="B141:E141"/>
    <mergeCell ref="B150:D150"/>
    <mergeCell ref="B5:E5"/>
    <mergeCell ref="B11:C11"/>
    <mergeCell ref="A21:F21"/>
    <mergeCell ref="B13:C13"/>
    <mergeCell ref="C15:D15"/>
    <mergeCell ref="C7:E7"/>
    <mergeCell ref="C9:E9"/>
  </mergeCells>
  <hyperlinks>
    <hyperlink ref="C15" r:id="rId1" display="lthomas@fullerton.edu"/>
  </hyperlinks>
  <printOptions gridLines="1" headings="1"/>
  <pageMargins left="0.75" right="0.75" top="1" bottom="1" header="0.5" footer="0.5"/>
  <pageSetup horizontalDpi="300" verticalDpi="300"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71"/>
  <sheetViews>
    <sheetView zoomScale="120" zoomScaleNormal="120" workbookViewId="0" topLeftCell="A1">
      <selection activeCell="I1" sqref="I1"/>
    </sheetView>
  </sheetViews>
  <sheetFormatPr defaultColWidth="9.140625" defaultRowHeight="12.75"/>
  <cols>
    <col min="1" max="16384" width="11.421875" style="157" customWidth="1"/>
  </cols>
  <sheetData>
    <row r="1" spans="1:3" ht="18">
      <c r="A1" s="155" t="s">
        <v>170</v>
      </c>
      <c r="B1" s="156"/>
      <c r="C1" s="156"/>
    </row>
    <row r="2" spans="1:3" ht="18">
      <c r="A2" s="156" t="s">
        <v>171</v>
      </c>
      <c r="B2" s="156"/>
      <c r="C2" s="156"/>
    </row>
    <row r="3" spans="1:3" ht="18">
      <c r="A3" s="158" t="s">
        <v>344</v>
      </c>
      <c r="B3" s="156"/>
      <c r="C3" s="156" t="s">
        <v>345</v>
      </c>
    </row>
    <row r="5" spans="1:5" ht="12.75">
      <c r="A5" s="159" t="s">
        <v>172</v>
      </c>
      <c r="B5" s="160" t="s">
        <v>143</v>
      </c>
      <c r="C5" s="161"/>
      <c r="D5" s="161"/>
      <c r="E5" s="162"/>
    </row>
    <row r="7" spans="1:5" ht="12.75">
      <c r="A7" s="163" t="s">
        <v>173</v>
      </c>
      <c r="C7" s="164" t="s">
        <v>232</v>
      </c>
      <c r="D7" s="161"/>
      <c r="E7" s="162"/>
    </row>
    <row r="9" spans="1:5" ht="12.75">
      <c r="A9" s="163" t="s">
        <v>175</v>
      </c>
      <c r="C9" s="164" t="s">
        <v>233</v>
      </c>
      <c r="D9" s="161"/>
      <c r="E9" s="162"/>
    </row>
    <row r="11" spans="1:3" ht="12.75">
      <c r="A11" s="163" t="s">
        <v>177</v>
      </c>
      <c r="B11" s="164" t="s">
        <v>402</v>
      </c>
      <c r="C11" s="162"/>
    </row>
    <row r="13" spans="1:3" ht="12.75">
      <c r="A13" s="163" t="s">
        <v>178</v>
      </c>
      <c r="B13" s="164" t="s">
        <v>234</v>
      </c>
      <c r="C13" s="162"/>
    </row>
    <row r="15" spans="1:4" ht="15">
      <c r="A15" s="163" t="s">
        <v>179</v>
      </c>
      <c r="C15" s="4" t="s">
        <v>235</v>
      </c>
      <c r="D15" s="162"/>
    </row>
    <row r="18" ht="12.75">
      <c r="A18" s="163" t="s">
        <v>286</v>
      </c>
    </row>
    <row r="19" ht="12.75">
      <c r="A19" s="163" t="s">
        <v>287</v>
      </c>
    </row>
    <row r="20" spans="1:6" ht="12.75">
      <c r="A20" s="702" t="s">
        <v>288</v>
      </c>
      <c r="B20" s="703"/>
      <c r="C20" s="703"/>
      <c r="D20" s="703"/>
      <c r="E20" s="703"/>
      <c r="F20" s="703"/>
    </row>
    <row r="21" spans="1:6" ht="12.75">
      <c r="A21" s="702" t="s">
        <v>346</v>
      </c>
      <c r="B21" s="703"/>
      <c r="C21" s="703"/>
      <c r="D21" s="703"/>
      <c r="E21" s="703"/>
      <c r="F21" s="703"/>
    </row>
    <row r="23" ht="12.75">
      <c r="A23" s="163" t="s">
        <v>347</v>
      </c>
    </row>
    <row r="24" ht="12.75">
      <c r="A24" s="163"/>
    </row>
    <row r="25" spans="1:6" ht="12.75">
      <c r="A25" s="165" t="s">
        <v>181</v>
      </c>
      <c r="C25" s="166" t="s">
        <v>182</v>
      </c>
      <c r="F25" s="166" t="s">
        <v>183</v>
      </c>
    </row>
    <row r="27" spans="1:6" ht="12.75">
      <c r="A27" s="167">
        <v>1</v>
      </c>
      <c r="B27" s="157" t="s">
        <v>184</v>
      </c>
      <c r="F27" s="157">
        <v>1</v>
      </c>
    </row>
    <row r="28" ht="12.75">
      <c r="A28" s="167"/>
    </row>
    <row r="30" ht="12.75">
      <c r="A30" s="159" t="s">
        <v>349</v>
      </c>
    </row>
    <row r="32" spans="1:6" ht="12.75">
      <c r="A32" s="166" t="s">
        <v>181</v>
      </c>
      <c r="C32" s="166" t="s">
        <v>185</v>
      </c>
      <c r="F32" s="166" t="s">
        <v>186</v>
      </c>
    </row>
    <row r="33" spans="1:6" ht="12.75">
      <c r="A33" s="166"/>
      <c r="C33" s="166"/>
      <c r="F33" s="166"/>
    </row>
    <row r="34" spans="1:6" ht="12.75">
      <c r="A34" s="167">
        <v>2</v>
      </c>
      <c r="B34" s="157" t="s">
        <v>187</v>
      </c>
      <c r="F34" s="157">
        <v>14</v>
      </c>
    </row>
    <row r="35" spans="1:6" ht="12.75">
      <c r="A35" s="165" t="s">
        <v>68</v>
      </c>
      <c r="B35" s="157" t="s">
        <v>11</v>
      </c>
      <c r="F35" s="157">
        <v>12</v>
      </c>
    </row>
    <row r="36" spans="1:6" ht="12.75">
      <c r="A36" s="165" t="s">
        <v>69</v>
      </c>
      <c r="B36" s="157" t="s">
        <v>12</v>
      </c>
      <c r="F36" s="157">
        <v>2</v>
      </c>
    </row>
    <row r="37" spans="1:6" ht="12.75">
      <c r="A37" s="167">
        <v>3</v>
      </c>
      <c r="B37" s="157" t="s">
        <v>13</v>
      </c>
      <c r="F37" s="157">
        <v>20</v>
      </c>
    </row>
    <row r="38" spans="1:8" ht="12.75">
      <c r="A38" s="165" t="s">
        <v>71</v>
      </c>
      <c r="B38" s="157" t="s">
        <v>14</v>
      </c>
      <c r="F38" s="157">
        <v>15</v>
      </c>
      <c r="G38" s="168" t="s">
        <v>403</v>
      </c>
      <c r="H38" s="169"/>
    </row>
    <row r="39" spans="1:8" ht="12.75">
      <c r="A39" s="167">
        <v>4</v>
      </c>
      <c r="B39" s="703" t="s">
        <v>290</v>
      </c>
      <c r="C39" s="703"/>
      <c r="D39" s="703"/>
      <c r="E39" s="703"/>
      <c r="F39" s="157">
        <v>0</v>
      </c>
      <c r="G39" s="170"/>
      <c r="H39" s="170"/>
    </row>
    <row r="40" spans="1:6" ht="12.75">
      <c r="A40" s="167">
        <v>5</v>
      </c>
      <c r="B40" s="157" t="s">
        <v>15</v>
      </c>
      <c r="F40" s="157">
        <v>12</v>
      </c>
    </row>
    <row r="41" spans="1:6" ht="12.75">
      <c r="A41" s="167">
        <v>6</v>
      </c>
      <c r="B41" s="163" t="s">
        <v>188</v>
      </c>
      <c r="F41" s="157">
        <f>F34+F37+F39+F40</f>
        <v>46</v>
      </c>
    </row>
    <row r="44" ht="12.75">
      <c r="A44" s="163" t="s">
        <v>350</v>
      </c>
    </row>
    <row r="46" spans="1:6" ht="12.75">
      <c r="A46" s="166" t="s">
        <v>181</v>
      </c>
      <c r="C46" s="166" t="s">
        <v>189</v>
      </c>
      <c r="F46" s="166" t="s">
        <v>190</v>
      </c>
    </row>
    <row r="47" spans="1:4" ht="12.75">
      <c r="A47" s="166"/>
      <c r="D47" s="166"/>
    </row>
    <row r="48" spans="2:6" ht="12.75">
      <c r="B48" s="171" t="s">
        <v>351</v>
      </c>
      <c r="C48" s="170"/>
      <c r="D48" s="170"/>
      <c r="E48" s="170"/>
      <c r="F48" s="170"/>
    </row>
    <row r="49" spans="1:7" ht="12.75">
      <c r="A49" s="167">
        <v>7</v>
      </c>
      <c r="B49" s="157" t="s">
        <v>16</v>
      </c>
      <c r="F49" s="172">
        <v>1097866</v>
      </c>
      <c r="G49" s="166"/>
    </row>
    <row r="50" spans="1:7" ht="12.75">
      <c r="A50" s="165" t="s">
        <v>75</v>
      </c>
      <c r="B50" s="157" t="s">
        <v>17</v>
      </c>
      <c r="F50" s="172">
        <v>886866</v>
      </c>
      <c r="G50" s="166"/>
    </row>
    <row r="51" spans="1:6" ht="12.75">
      <c r="A51" s="167">
        <v>8</v>
      </c>
      <c r="B51" s="157" t="s">
        <v>18</v>
      </c>
      <c r="F51" s="172">
        <v>855668</v>
      </c>
    </row>
    <row r="52" spans="1:6" ht="12.75">
      <c r="A52" s="167">
        <v>9</v>
      </c>
      <c r="B52" s="157" t="s">
        <v>19</v>
      </c>
      <c r="F52" s="172">
        <v>198529</v>
      </c>
    </row>
    <row r="54" spans="2:3" ht="12.75">
      <c r="B54" s="171" t="s">
        <v>352</v>
      </c>
      <c r="C54" s="170"/>
    </row>
    <row r="55" spans="1:7" ht="12.75">
      <c r="A55" s="167">
        <v>10</v>
      </c>
      <c r="B55" s="157" t="s">
        <v>291</v>
      </c>
      <c r="F55" s="172">
        <v>218083</v>
      </c>
      <c r="G55" s="168" t="s">
        <v>404</v>
      </c>
    </row>
    <row r="56" spans="1:6" ht="12.75">
      <c r="A56" s="165" t="s">
        <v>81</v>
      </c>
      <c r="B56" s="157" t="s">
        <v>293</v>
      </c>
      <c r="F56" s="172">
        <v>218083</v>
      </c>
    </row>
    <row r="57" spans="1:6" ht="12.75">
      <c r="A57" s="165" t="s">
        <v>295</v>
      </c>
      <c r="B57" s="703" t="s">
        <v>296</v>
      </c>
      <c r="C57" s="703"/>
      <c r="D57" s="703"/>
      <c r="E57" s="703"/>
      <c r="F57" s="157">
        <v>0</v>
      </c>
    </row>
    <row r="58" spans="1:6" ht="12.75">
      <c r="A58" s="167">
        <v>11</v>
      </c>
      <c r="B58" s="157" t="s">
        <v>297</v>
      </c>
      <c r="F58" s="172">
        <v>651590</v>
      </c>
    </row>
    <row r="59" spans="1:6" ht="12.75">
      <c r="A59" s="166" t="s">
        <v>83</v>
      </c>
      <c r="B59" s="157" t="s">
        <v>298</v>
      </c>
      <c r="F59" s="172">
        <v>435061</v>
      </c>
    </row>
    <row r="60" spans="1:6" ht="12.75">
      <c r="A60" s="166" t="s">
        <v>84</v>
      </c>
      <c r="B60" s="157" t="s">
        <v>22</v>
      </c>
      <c r="F60" s="172">
        <v>216529</v>
      </c>
    </row>
    <row r="61" spans="1:6" ht="12.75">
      <c r="A61" s="167">
        <v>12</v>
      </c>
      <c r="B61" s="157" t="s">
        <v>299</v>
      </c>
      <c r="F61" s="172">
        <v>36494</v>
      </c>
    </row>
    <row r="62" spans="1:6" ht="12.75">
      <c r="A62" s="167">
        <v>13</v>
      </c>
      <c r="B62" s="157" t="s">
        <v>300</v>
      </c>
      <c r="F62" s="172">
        <v>6860</v>
      </c>
    </row>
    <row r="63" spans="1:6" ht="12.75">
      <c r="A63" s="167">
        <v>14</v>
      </c>
      <c r="B63" s="157" t="s">
        <v>405</v>
      </c>
      <c r="F63" s="172">
        <v>312447</v>
      </c>
    </row>
    <row r="64" spans="1:8" ht="12.75">
      <c r="A64" s="165" t="s">
        <v>88</v>
      </c>
      <c r="B64" s="157" t="s">
        <v>302</v>
      </c>
      <c r="F64" s="172">
        <v>312447</v>
      </c>
      <c r="G64" s="168" t="s">
        <v>406</v>
      </c>
      <c r="H64" s="169"/>
    </row>
    <row r="65" spans="1:7" ht="12.75">
      <c r="A65" s="167">
        <v>15</v>
      </c>
      <c r="B65" s="157" t="s">
        <v>191</v>
      </c>
      <c r="F65" s="172">
        <v>27716</v>
      </c>
      <c r="G65" s="166"/>
    </row>
    <row r="66" spans="1:6" ht="12.75">
      <c r="A66" s="167">
        <v>16</v>
      </c>
      <c r="B66" s="157" t="s">
        <v>23</v>
      </c>
      <c r="F66" s="172">
        <v>0</v>
      </c>
    </row>
    <row r="68" spans="1:6" ht="12.75">
      <c r="A68" s="167">
        <v>17</v>
      </c>
      <c r="B68" s="157" t="s">
        <v>24</v>
      </c>
      <c r="F68" s="172">
        <v>21513</v>
      </c>
    </row>
    <row r="69" spans="1:6" ht="40.5" customHeight="1">
      <c r="A69" s="167">
        <v>18</v>
      </c>
      <c r="B69" s="157" t="s">
        <v>25</v>
      </c>
      <c r="F69" s="173" t="s">
        <v>354</v>
      </c>
    </row>
    <row r="70" spans="1:6" ht="12.75">
      <c r="A70" s="167">
        <v>19</v>
      </c>
      <c r="B70" s="157" t="s">
        <v>26</v>
      </c>
      <c r="F70" s="172">
        <v>56208</v>
      </c>
    </row>
    <row r="71" spans="1:6" ht="12.75">
      <c r="A71" s="167">
        <v>20</v>
      </c>
      <c r="B71" s="157" t="s">
        <v>192</v>
      </c>
      <c r="F71" s="172">
        <v>51146</v>
      </c>
    </row>
    <row r="72" spans="1:8" ht="12.75">
      <c r="A72" s="167">
        <v>21</v>
      </c>
      <c r="B72" s="157" t="s">
        <v>28</v>
      </c>
      <c r="F72" s="172">
        <v>110063</v>
      </c>
      <c r="H72" s="172"/>
    </row>
    <row r="73" spans="1:6" ht="12.75">
      <c r="A73" s="167">
        <v>22</v>
      </c>
      <c r="B73" s="163" t="s">
        <v>193</v>
      </c>
      <c r="F73" s="172">
        <f>SUM(F49,F51,F52,F55,F58,F61:F63,F65,F66,F68:F72)</f>
        <v>3644183</v>
      </c>
    </row>
    <row r="74" spans="1:2" ht="12.75">
      <c r="A74" s="165" t="s">
        <v>99</v>
      </c>
      <c r="B74" s="157" t="s">
        <v>29</v>
      </c>
    </row>
    <row r="75" spans="1:6" ht="12.75">
      <c r="A75" s="167">
        <v>23</v>
      </c>
      <c r="B75" s="163" t="s">
        <v>321</v>
      </c>
      <c r="F75" s="157">
        <f>F73+F74</f>
        <v>3644183</v>
      </c>
    </row>
    <row r="76" ht="12.75">
      <c r="A76" s="166"/>
    </row>
    <row r="77" ht="12.75">
      <c r="A77" s="166"/>
    </row>
    <row r="78" ht="12.75">
      <c r="A78" s="159" t="s">
        <v>357</v>
      </c>
    </row>
    <row r="80" spans="1:6" ht="12.75">
      <c r="A80" s="166" t="s">
        <v>194</v>
      </c>
      <c r="C80" s="174" t="s">
        <v>189</v>
      </c>
      <c r="E80" s="166" t="s">
        <v>6</v>
      </c>
      <c r="F80" s="166" t="s">
        <v>195</v>
      </c>
    </row>
    <row r="82" spans="2:5" ht="12.75">
      <c r="B82" s="171" t="s">
        <v>196</v>
      </c>
      <c r="C82" s="171"/>
      <c r="D82" s="171"/>
      <c r="E82" s="170"/>
    </row>
    <row r="83" spans="2:5" ht="12.75">
      <c r="B83" s="171" t="s">
        <v>197</v>
      </c>
      <c r="C83" s="171"/>
      <c r="D83" s="171"/>
      <c r="E83" s="170"/>
    </row>
    <row r="84" spans="2:5" ht="12.75">
      <c r="B84" s="171" t="s">
        <v>198</v>
      </c>
      <c r="C84" s="171"/>
      <c r="D84" s="171"/>
      <c r="E84" s="170"/>
    </row>
    <row r="85" spans="2:5" ht="12.75">
      <c r="B85" s="171" t="s">
        <v>358</v>
      </c>
      <c r="C85" s="171"/>
      <c r="D85" s="171"/>
      <c r="E85" s="170"/>
    </row>
    <row r="86" spans="1:6" ht="12.75">
      <c r="A86" s="167">
        <v>24</v>
      </c>
      <c r="B86" s="157" t="s">
        <v>304</v>
      </c>
      <c r="E86" s="157">
        <f>SUM(E87,E90,E91,E92)</f>
        <v>9357</v>
      </c>
      <c r="F86" s="157">
        <f>SUM(F87,F90,F91,F92)</f>
        <v>930841</v>
      </c>
    </row>
    <row r="87" spans="1:7" ht="12.75">
      <c r="A87" s="166" t="s">
        <v>102</v>
      </c>
      <c r="B87" s="157" t="s">
        <v>305</v>
      </c>
      <c r="E87" s="157">
        <v>7702</v>
      </c>
      <c r="F87" s="157">
        <v>798306</v>
      </c>
      <c r="G87" s="169"/>
    </row>
    <row r="88" spans="1:9" ht="12.75">
      <c r="A88" s="166" t="s">
        <v>104</v>
      </c>
      <c r="B88" s="157" t="s">
        <v>31</v>
      </c>
      <c r="E88" s="157" t="s">
        <v>325</v>
      </c>
      <c r="F88" s="166" t="s">
        <v>199</v>
      </c>
      <c r="G88" s="704" t="s">
        <v>306</v>
      </c>
      <c r="H88" s="704"/>
      <c r="I88" s="704"/>
    </row>
    <row r="89" spans="1:9" ht="12.75">
      <c r="A89" s="166" t="s">
        <v>105</v>
      </c>
      <c r="B89" s="157" t="s">
        <v>32</v>
      </c>
      <c r="E89" s="157" t="s">
        <v>325</v>
      </c>
      <c r="F89" s="166" t="s">
        <v>199</v>
      </c>
      <c r="G89" s="704" t="s">
        <v>306</v>
      </c>
      <c r="H89" s="704"/>
      <c r="I89" s="704"/>
    </row>
    <row r="90" spans="1:6" ht="12.75">
      <c r="A90" s="166" t="s">
        <v>106</v>
      </c>
      <c r="B90" s="157" t="s">
        <v>33</v>
      </c>
      <c r="E90" s="157">
        <v>1488</v>
      </c>
      <c r="F90" s="157">
        <v>116329</v>
      </c>
    </row>
    <row r="91" spans="1:6" ht="12.75">
      <c r="A91" s="166" t="s">
        <v>107</v>
      </c>
      <c r="B91" s="157" t="s">
        <v>307</v>
      </c>
      <c r="E91" s="157">
        <v>167</v>
      </c>
      <c r="F91" s="157">
        <v>16206</v>
      </c>
    </row>
    <row r="92" spans="1:6" ht="12.75">
      <c r="A92" s="166" t="s">
        <v>108</v>
      </c>
      <c r="B92" s="157" t="s">
        <v>308</v>
      </c>
      <c r="E92" s="157">
        <v>0</v>
      </c>
      <c r="F92" s="157">
        <v>0</v>
      </c>
    </row>
    <row r="93" spans="1:6" ht="12.75">
      <c r="A93" s="166" t="s">
        <v>109</v>
      </c>
      <c r="B93" s="157" t="s">
        <v>309</v>
      </c>
      <c r="E93" s="157">
        <v>6627</v>
      </c>
      <c r="F93" s="166">
        <v>923490</v>
      </c>
    </row>
    <row r="94" spans="1:6" ht="12.75">
      <c r="A94" s="167">
        <v>25</v>
      </c>
      <c r="B94" s="703" t="s">
        <v>310</v>
      </c>
      <c r="C94" s="703"/>
      <c r="D94" s="703"/>
      <c r="E94" s="157" t="s">
        <v>325</v>
      </c>
      <c r="F94" s="157">
        <v>927905</v>
      </c>
    </row>
    <row r="95" spans="1:7" ht="12.75">
      <c r="A95" s="166" t="s">
        <v>103</v>
      </c>
      <c r="B95" s="703" t="s">
        <v>311</v>
      </c>
      <c r="C95" s="703"/>
      <c r="D95" s="703"/>
      <c r="F95" s="157">
        <v>4415</v>
      </c>
      <c r="G95" s="169" t="s">
        <v>359</v>
      </c>
    </row>
    <row r="96" spans="1:6" ht="12.75">
      <c r="A96" s="167">
        <v>26</v>
      </c>
      <c r="B96" s="157" t="s">
        <v>360</v>
      </c>
      <c r="E96" s="157">
        <v>1719</v>
      </c>
      <c r="F96" s="157">
        <v>65040</v>
      </c>
    </row>
    <row r="97" ht="12.75">
      <c r="B97" s="157" t="s">
        <v>361</v>
      </c>
    </row>
    <row r="99" spans="2:4" ht="12.75">
      <c r="B99" s="171" t="s">
        <v>200</v>
      </c>
      <c r="C99" s="171"/>
      <c r="D99" s="171"/>
    </row>
    <row r="100" spans="2:4" ht="12.75">
      <c r="B100" s="171" t="s">
        <v>362</v>
      </c>
      <c r="C100" s="171"/>
      <c r="D100" s="171"/>
    </row>
    <row r="101" spans="1:7" ht="12.75">
      <c r="A101" s="167">
        <v>27</v>
      </c>
      <c r="B101" s="157" t="s">
        <v>322</v>
      </c>
      <c r="E101" s="157">
        <v>0</v>
      </c>
      <c r="F101" s="157">
        <v>2284</v>
      </c>
      <c r="G101" s="169" t="s">
        <v>363</v>
      </c>
    </row>
    <row r="102" spans="1:6" ht="12.75">
      <c r="A102" s="165" t="s">
        <v>364</v>
      </c>
      <c r="B102" s="163" t="s">
        <v>323</v>
      </c>
      <c r="E102" s="157">
        <v>0</v>
      </c>
      <c r="F102" s="157">
        <v>1528</v>
      </c>
    </row>
    <row r="103" spans="1:6" ht="12.75">
      <c r="A103" s="166" t="s">
        <v>365</v>
      </c>
      <c r="B103" s="163" t="s">
        <v>324</v>
      </c>
      <c r="E103" s="157">
        <v>0</v>
      </c>
      <c r="F103" s="157">
        <v>756</v>
      </c>
    </row>
    <row r="104" spans="1:7" ht="12.75">
      <c r="A104" s="167">
        <v>28</v>
      </c>
      <c r="B104" s="157" t="s">
        <v>366</v>
      </c>
      <c r="E104" s="157">
        <v>0</v>
      </c>
      <c r="F104" s="157" t="s">
        <v>325</v>
      </c>
      <c r="G104" s="169" t="s">
        <v>312</v>
      </c>
    </row>
    <row r="105" spans="1:7" ht="12.75">
      <c r="A105" s="167">
        <v>29</v>
      </c>
      <c r="B105" s="157" t="s">
        <v>313</v>
      </c>
      <c r="E105" s="166">
        <v>4026</v>
      </c>
      <c r="F105" s="157">
        <v>13400</v>
      </c>
      <c r="G105" s="169" t="s">
        <v>359</v>
      </c>
    </row>
    <row r="106" spans="1:5" ht="12.75">
      <c r="A106" s="167"/>
      <c r="E106" s="166"/>
    </row>
    <row r="107" spans="1:6" ht="12.75">
      <c r="A107" s="167">
        <v>30</v>
      </c>
      <c r="B107" s="703" t="s">
        <v>367</v>
      </c>
      <c r="C107" s="703"/>
      <c r="E107" s="157">
        <v>0</v>
      </c>
      <c r="F107" s="157">
        <v>854711</v>
      </c>
    </row>
    <row r="108" ht="12.75">
      <c r="A108" s="167"/>
    </row>
    <row r="109" spans="1:6" ht="12.75">
      <c r="A109" s="167">
        <v>31</v>
      </c>
      <c r="B109" s="157" t="s">
        <v>35</v>
      </c>
      <c r="E109" s="157" t="s">
        <v>325</v>
      </c>
      <c r="F109" s="157" t="s">
        <v>354</v>
      </c>
    </row>
    <row r="111" spans="1:6" ht="12.75">
      <c r="A111" s="167">
        <v>32</v>
      </c>
      <c r="B111" s="157" t="s">
        <v>201</v>
      </c>
      <c r="E111" s="157">
        <v>0</v>
      </c>
      <c r="F111" s="157">
        <v>248</v>
      </c>
    </row>
    <row r="112" ht="12.75">
      <c r="A112" s="167"/>
    </row>
    <row r="113" spans="1:6" ht="12.75">
      <c r="A113" s="167">
        <v>33</v>
      </c>
      <c r="B113" s="157" t="s">
        <v>202</v>
      </c>
      <c r="E113" s="157" t="s">
        <v>325</v>
      </c>
      <c r="F113" s="157" t="s">
        <v>354</v>
      </c>
    </row>
    <row r="114" ht="12.75">
      <c r="A114" s="167"/>
    </row>
    <row r="115" spans="1:6" ht="12.75">
      <c r="A115" s="167">
        <v>34</v>
      </c>
      <c r="B115" s="157" t="s">
        <v>368</v>
      </c>
      <c r="E115" s="157">
        <v>465</v>
      </c>
      <c r="F115" s="157">
        <v>24751</v>
      </c>
    </row>
    <row r="117" spans="1:6" ht="12.75">
      <c r="A117" s="167">
        <v>35</v>
      </c>
      <c r="B117" s="703" t="s">
        <v>369</v>
      </c>
      <c r="C117" s="703"/>
      <c r="D117" s="703"/>
      <c r="E117" s="157">
        <v>101</v>
      </c>
      <c r="F117" s="157">
        <v>5283</v>
      </c>
    </row>
    <row r="118" ht="12.75">
      <c r="A118" s="167"/>
    </row>
    <row r="119" spans="1:6" ht="12.75">
      <c r="A119" s="167">
        <v>36</v>
      </c>
      <c r="B119" s="157" t="s">
        <v>370</v>
      </c>
      <c r="E119" s="157">
        <v>116</v>
      </c>
      <c r="F119" s="157">
        <v>885</v>
      </c>
    </row>
    <row r="121" spans="1:6" ht="12.75">
      <c r="A121" s="167">
        <v>37</v>
      </c>
      <c r="B121" s="157" t="s">
        <v>41</v>
      </c>
      <c r="E121" s="157">
        <v>0</v>
      </c>
      <c r="F121" s="157">
        <v>0</v>
      </c>
    </row>
    <row r="124" ht="12.75">
      <c r="A124" s="163" t="s">
        <v>371</v>
      </c>
    </row>
    <row r="125" ht="12.75">
      <c r="A125" s="163"/>
    </row>
    <row r="126" spans="1:6" ht="12.75">
      <c r="A126" s="163"/>
      <c r="F126" s="166" t="s">
        <v>183</v>
      </c>
    </row>
    <row r="128" ht="12.75">
      <c r="B128" s="171" t="s">
        <v>372</v>
      </c>
    </row>
    <row r="129" spans="1:6" ht="12.75">
      <c r="A129" s="167">
        <v>38</v>
      </c>
      <c r="B129" s="157" t="s">
        <v>45</v>
      </c>
      <c r="F129" s="157">
        <v>97740</v>
      </c>
    </row>
    <row r="130" spans="1:6" ht="12.75">
      <c r="A130" s="167">
        <v>39</v>
      </c>
      <c r="B130" s="157" t="s">
        <v>46</v>
      </c>
      <c r="F130" s="157">
        <v>86815</v>
      </c>
    </row>
    <row r="131" spans="1:6" ht="12.75">
      <c r="A131" s="167">
        <v>40</v>
      </c>
      <c r="B131" s="157" t="s">
        <v>47</v>
      </c>
      <c r="F131" s="157">
        <v>356</v>
      </c>
    </row>
    <row r="132" spans="1:6" ht="12.75">
      <c r="A132" s="167">
        <v>41</v>
      </c>
      <c r="B132" s="157" t="s">
        <v>203</v>
      </c>
      <c r="F132" s="157">
        <v>77994</v>
      </c>
    </row>
    <row r="134" spans="2:5" ht="12.75">
      <c r="B134" s="171" t="s">
        <v>204</v>
      </c>
      <c r="C134" s="171"/>
      <c r="D134" s="171"/>
      <c r="E134" s="171"/>
    </row>
    <row r="135" spans="2:9" ht="12.75">
      <c r="B135" s="171" t="s">
        <v>373</v>
      </c>
      <c r="C135" s="171"/>
      <c r="D135" s="171"/>
      <c r="E135" s="171"/>
      <c r="G135" s="169"/>
      <c r="H135" s="169"/>
      <c r="I135" s="169"/>
    </row>
    <row r="136" spans="1:6" ht="12.75">
      <c r="A136" s="167">
        <v>42</v>
      </c>
      <c r="B136" s="157" t="s">
        <v>205</v>
      </c>
      <c r="F136" s="157">
        <v>9277</v>
      </c>
    </row>
    <row r="137" spans="1:6" ht="12.75">
      <c r="A137" s="167">
        <v>43</v>
      </c>
      <c r="B137" s="157" t="s">
        <v>206</v>
      </c>
      <c r="F137" s="157">
        <v>1795</v>
      </c>
    </row>
    <row r="138" spans="1:9" ht="12.75">
      <c r="A138" s="167">
        <v>44</v>
      </c>
      <c r="B138" s="163" t="s">
        <v>160</v>
      </c>
      <c r="F138" s="157">
        <f>F136+F137</f>
        <v>11072</v>
      </c>
      <c r="G138" s="704" t="s">
        <v>314</v>
      </c>
      <c r="H138" s="703"/>
      <c r="I138" s="703"/>
    </row>
    <row r="139" spans="1:9" ht="12.75">
      <c r="A139" s="166" t="s">
        <v>374</v>
      </c>
      <c r="B139" s="157" t="s">
        <v>207</v>
      </c>
      <c r="F139" s="157">
        <v>2768</v>
      </c>
      <c r="G139" s="704" t="s">
        <v>375</v>
      </c>
      <c r="H139" s="703"/>
      <c r="I139" s="703"/>
    </row>
    <row r="140" spans="1:9" ht="12.75">
      <c r="A140" s="166" t="s">
        <v>376</v>
      </c>
      <c r="B140" s="157" t="s">
        <v>208</v>
      </c>
      <c r="F140" s="157">
        <v>165</v>
      </c>
      <c r="G140" s="704" t="s">
        <v>375</v>
      </c>
      <c r="H140" s="703"/>
      <c r="I140" s="703"/>
    </row>
    <row r="141" spans="1:7" ht="12.75">
      <c r="A141" s="167">
        <v>45</v>
      </c>
      <c r="B141" s="703" t="s">
        <v>315</v>
      </c>
      <c r="C141" s="703"/>
      <c r="D141" s="703"/>
      <c r="E141" s="703"/>
      <c r="F141" s="157">
        <v>2963</v>
      </c>
      <c r="G141" s="169" t="s">
        <v>316</v>
      </c>
    </row>
    <row r="143" spans="2:5" ht="12.75">
      <c r="B143" s="171" t="s">
        <v>209</v>
      </c>
      <c r="C143" s="171"/>
      <c r="D143" s="171"/>
      <c r="E143" s="171"/>
    </row>
    <row r="144" spans="2:9" ht="12.75">
      <c r="B144" s="171" t="s">
        <v>377</v>
      </c>
      <c r="C144" s="171"/>
      <c r="D144" s="171"/>
      <c r="E144" s="171"/>
      <c r="G144" s="169"/>
      <c r="H144" s="169"/>
      <c r="I144" s="169"/>
    </row>
    <row r="145" spans="1:6" ht="12.75">
      <c r="A145" s="167">
        <v>46</v>
      </c>
      <c r="B145" s="157" t="s">
        <v>205</v>
      </c>
      <c r="F145" s="157">
        <v>5634</v>
      </c>
    </row>
    <row r="146" spans="1:6" ht="12.75">
      <c r="A146" s="167">
        <v>47</v>
      </c>
      <c r="B146" s="157" t="s">
        <v>206</v>
      </c>
      <c r="F146" s="157">
        <v>3497</v>
      </c>
    </row>
    <row r="147" spans="1:9" ht="12.75">
      <c r="A147" s="167">
        <v>48</v>
      </c>
      <c r="B147" s="163" t="s">
        <v>160</v>
      </c>
      <c r="F147" s="157">
        <f>F145+F146</f>
        <v>9131</v>
      </c>
      <c r="G147" s="704" t="s">
        <v>314</v>
      </c>
      <c r="H147" s="703"/>
      <c r="I147" s="703"/>
    </row>
    <row r="148" spans="1:9" ht="12.75">
      <c r="A148" s="166" t="s">
        <v>378</v>
      </c>
      <c r="B148" s="157" t="s">
        <v>210</v>
      </c>
      <c r="F148" s="157">
        <v>2459</v>
      </c>
      <c r="G148" s="704" t="s">
        <v>379</v>
      </c>
      <c r="H148" s="703"/>
      <c r="I148" s="703"/>
    </row>
    <row r="149" spans="1:9" ht="12.75">
      <c r="A149" s="166" t="s">
        <v>380</v>
      </c>
      <c r="B149" s="157" t="s">
        <v>211</v>
      </c>
      <c r="F149" s="157">
        <v>316</v>
      </c>
      <c r="G149" s="704" t="s">
        <v>379</v>
      </c>
      <c r="H149" s="703"/>
      <c r="I149" s="703"/>
    </row>
    <row r="150" spans="1:7" ht="12.75">
      <c r="A150" s="167">
        <v>49</v>
      </c>
      <c r="B150" s="703" t="s">
        <v>317</v>
      </c>
      <c r="C150" s="703"/>
      <c r="D150" s="703"/>
      <c r="F150" s="157">
        <v>3101</v>
      </c>
      <c r="G150" s="169" t="s">
        <v>318</v>
      </c>
    </row>
    <row r="152" spans="2:4" ht="12.75">
      <c r="B152" s="171" t="s">
        <v>381</v>
      </c>
      <c r="C152" s="171"/>
      <c r="D152" s="171"/>
    </row>
    <row r="153" spans="1:6" ht="12.75">
      <c r="A153" s="167">
        <v>50</v>
      </c>
      <c r="B153" s="157" t="s">
        <v>212</v>
      </c>
      <c r="F153" s="157">
        <v>403</v>
      </c>
    </row>
    <row r="154" spans="1:6" ht="12.75">
      <c r="A154" s="167">
        <v>51</v>
      </c>
      <c r="B154" s="157" t="s">
        <v>213</v>
      </c>
      <c r="F154" s="157">
        <v>4062</v>
      </c>
    </row>
    <row r="155" spans="1:6" ht="12.75">
      <c r="A155" s="167">
        <v>52</v>
      </c>
      <c r="B155" s="157" t="s">
        <v>319</v>
      </c>
      <c r="F155" s="157">
        <v>340</v>
      </c>
    </row>
    <row r="156" spans="1:6" ht="12.75">
      <c r="A156" s="167">
        <v>53</v>
      </c>
      <c r="B156" s="157" t="s">
        <v>214</v>
      </c>
      <c r="F156" s="157">
        <v>616</v>
      </c>
    </row>
    <row r="157" spans="2:4" ht="12.75">
      <c r="B157" s="703" t="s">
        <v>320</v>
      </c>
      <c r="C157" s="703"/>
      <c r="D157" s="703"/>
    </row>
    <row r="158" spans="1:6" ht="12.75">
      <c r="A158" s="167">
        <v>54</v>
      </c>
      <c r="B158" s="157" t="s">
        <v>214</v>
      </c>
      <c r="F158" s="157" t="s">
        <v>354</v>
      </c>
    </row>
    <row r="159" ht="12.75">
      <c r="B159" s="157" t="s">
        <v>215</v>
      </c>
    </row>
    <row r="161" ht="12.75">
      <c r="A161" s="163" t="s">
        <v>382</v>
      </c>
    </row>
    <row r="163" spans="1:6" ht="12.75">
      <c r="A163" s="166" t="s">
        <v>194</v>
      </c>
      <c r="C163" s="166" t="s">
        <v>189</v>
      </c>
      <c r="F163" s="166" t="s">
        <v>183</v>
      </c>
    </row>
    <row r="165" spans="1:6" ht="12.75">
      <c r="A165" s="167">
        <v>55</v>
      </c>
      <c r="B165" s="157" t="s">
        <v>61</v>
      </c>
      <c r="F165" s="157">
        <v>80</v>
      </c>
    </row>
    <row r="166" spans="1:6" ht="12.75">
      <c r="A166" s="167">
        <v>56</v>
      </c>
      <c r="B166" s="157" t="s">
        <v>216</v>
      </c>
      <c r="F166" s="157">
        <v>140</v>
      </c>
    </row>
    <row r="167" ht="12.75">
      <c r="B167" s="157" t="s">
        <v>217</v>
      </c>
    </row>
    <row r="168" spans="1:6" ht="12.75">
      <c r="A168" s="167">
        <v>57</v>
      </c>
      <c r="B168" s="157" t="s">
        <v>63</v>
      </c>
      <c r="F168" s="157">
        <v>14042</v>
      </c>
    </row>
    <row r="169" spans="1:6" ht="12.75">
      <c r="A169" s="167">
        <v>58</v>
      </c>
      <c r="B169" s="157" t="s">
        <v>64</v>
      </c>
      <c r="F169" s="157">
        <v>886</v>
      </c>
    </row>
    <row r="171" ht="12.75">
      <c r="B171" s="175"/>
    </row>
  </sheetData>
  <mergeCells count="19">
    <mergeCell ref="G88:I88"/>
    <mergeCell ref="B94:D94"/>
    <mergeCell ref="B95:D95"/>
    <mergeCell ref="G89:I89"/>
    <mergeCell ref="B107:C107"/>
    <mergeCell ref="B117:D117"/>
    <mergeCell ref="G149:I149"/>
    <mergeCell ref="B150:D150"/>
    <mergeCell ref="B157:D157"/>
    <mergeCell ref="B141:E141"/>
    <mergeCell ref="G138:I138"/>
    <mergeCell ref="G139:I139"/>
    <mergeCell ref="G140:I140"/>
    <mergeCell ref="G147:I147"/>
    <mergeCell ref="G148:I148"/>
    <mergeCell ref="A21:F21"/>
    <mergeCell ref="B57:E57"/>
    <mergeCell ref="B39:E39"/>
    <mergeCell ref="A20:F20"/>
  </mergeCells>
  <hyperlinks>
    <hyperlink ref="C15" r:id="rId1" display="bgianni@csuhayward.edu"/>
  </hyperlinks>
  <printOptions gridLines="1" headings="1"/>
  <pageMargins left="0.75" right="0.75" top="1" bottom="1" header="0.5" footer="0.5"/>
  <pageSetup orientation="portrait" r:id="rId2"/>
  <headerFooter alignWithMargins="0">
    <oddFooter>&amp;C&amp;F&amp;RPage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yliu</cp:lastModifiedBy>
  <cp:lastPrinted>2004-01-22T01:00:51Z</cp:lastPrinted>
  <dcterms:created xsi:type="dcterms:W3CDTF">2000-04-04T21:35:13Z</dcterms:created>
  <dcterms:modified xsi:type="dcterms:W3CDTF">2004-01-28T18:28:08Z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72WVDYXX2UNK-1135803193-61</vt:lpwstr>
  </property>
  <property fmtid="{D5CDD505-2E9C-101B-9397-08002B2CF9AE}" pid="3" name="_dlc_DocIdItemGuid">
    <vt:lpwstr>23104935-c863-473e-a65a-c0d8304c1703</vt:lpwstr>
  </property>
  <property fmtid="{D5CDD505-2E9C-101B-9397-08002B2CF9AE}" pid="4" name="_dlc_DocIdUrl">
    <vt:lpwstr>https://update.calstate.edu/csu-system/administration/sdlc/_layouts/15/DocIdRedir.aspx?ID=72WVDYXX2UNK-1135803193-61, 72WVDYXX2UNK-1135803193-61</vt:lpwstr>
  </property>
</Properties>
</file>