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14835" windowHeight="8640" activeTab="0"/>
  </bookViews>
  <sheets>
    <sheet name="Transposed - All Camps 2000-01" sheetId="1" r:id="rId1"/>
    <sheet name="BAK" sheetId="2" r:id="rId2"/>
    <sheet name="CHI" sheetId="3" r:id="rId3"/>
    <sheet name="DH" sheetId="4" r:id="rId4"/>
    <sheet name="FRE" sheetId="5" r:id="rId5"/>
    <sheet name="FUL" sheetId="6" r:id="rId6"/>
    <sheet name="HAY" sheetId="7" r:id="rId7"/>
    <sheet name="HUM" sheetId="8" r:id="rId8"/>
    <sheet name="LB" sheetId="9" r:id="rId9"/>
    <sheet name="LA" sheetId="10" r:id="rId10"/>
    <sheet name="MA" sheetId="11" r:id="rId11"/>
    <sheet name="MB" sheetId="12" r:id="rId12"/>
    <sheet name="NOR" sheetId="13" r:id="rId13"/>
    <sheet name="POM" sheetId="14" r:id="rId14"/>
    <sheet name="SAC" sheetId="15" r:id="rId15"/>
    <sheet name="SB" sheetId="16" r:id="rId16"/>
    <sheet name="SD" sheetId="17" r:id="rId17"/>
    <sheet name="SF" sheetId="18" r:id="rId18"/>
    <sheet name="SJ" sheetId="19" r:id="rId19"/>
    <sheet name="SLO" sheetId="20" r:id="rId20"/>
    <sheet name="SM" sheetId="21" r:id="rId21"/>
    <sheet name="SON" sheetId="22" r:id="rId22"/>
    <sheet name="STAN" sheetId="23" r:id="rId23"/>
  </sheets>
  <definedNames>
    <definedName name="_xlnm.Print_Area" localSheetId="2">'CHI'!$A$1:$H$180</definedName>
    <definedName name="_xlnm.Print_Area" localSheetId="16">'SD'!$A$1:$F$179</definedName>
    <definedName name="_xlnm.Print_Area" localSheetId="18">'SJ'!$A$1:$F$180</definedName>
    <definedName name="_xlnm.Print_Area" localSheetId="0">'Transposed - All Camps 2000-01'!$A$1:$DN$27</definedName>
    <definedName name="_xlnm.Print_Titles" localSheetId="0">'Transposed - All Camps 2000-01'!$A:$A</definedName>
  </definedNames>
  <calcPr fullCalcOnLoad="1"/>
</workbook>
</file>

<file path=xl/comments8.xml><?xml version="1.0" encoding="utf-8"?>
<comments xmlns="http://schemas.openxmlformats.org/spreadsheetml/2006/main">
  <authors>
    <author>dlw</author>
  </authors>
  <commentList>
    <comment ref="F42" authorId="0">
      <text>
        <r>
          <rPr>
            <b/>
            <sz val="8"/>
            <rFont val="Tahoma"/>
            <family val="0"/>
          </rPr>
          <t>dlw:</t>
        </r>
        <r>
          <rPr>
            <sz val="8"/>
            <rFont val="Tahoma"/>
            <family val="0"/>
          </rPr>
          <t xml:space="preserve">
Divide #hours worked 
by hours in year (173.33
times 11.5 months)</t>
        </r>
      </text>
    </comment>
  </commentList>
</comments>
</file>

<file path=xl/sharedStrings.xml><?xml version="1.0" encoding="utf-8"?>
<sst xmlns="http://schemas.openxmlformats.org/spreadsheetml/2006/main" count="4774" uniqueCount="489">
  <si>
    <t>Operating Expenditures</t>
  </si>
  <si>
    <t>Collections</t>
  </si>
  <si>
    <t>Service Outlets</t>
  </si>
  <si>
    <t>Staffing</t>
  </si>
  <si>
    <t>Salaries and Wages</t>
  </si>
  <si>
    <t>Information Resources</t>
  </si>
  <si>
    <t>Added</t>
  </si>
  <si>
    <t>Held</t>
  </si>
  <si>
    <t>Services</t>
  </si>
  <si>
    <t>Branch and independent libraries - excluding main library</t>
  </si>
  <si>
    <t>Librarians and other professional staff (sum of cols. 2a, 2b)</t>
  </si>
  <si>
    <t>Librarians (FTE)</t>
  </si>
  <si>
    <t>Other professional staff (FTE)</t>
  </si>
  <si>
    <t>All other paid staff (except student assistants) (FTE)</t>
  </si>
  <si>
    <t>Library Assistants (FTE)</t>
  </si>
  <si>
    <t>Student assistants from all funding sources (FTE)</t>
  </si>
  <si>
    <t>Librarians and other professional staff</t>
  </si>
  <si>
    <t>Librarians</t>
  </si>
  <si>
    <t>Other professional staff (cols. 7 - 7a)</t>
  </si>
  <si>
    <t>All other paid staff (except student assistants)</t>
  </si>
  <si>
    <t>Student assistants</t>
  </si>
  <si>
    <t xml:space="preserve">Books, serial backfiles, and other print materials </t>
  </si>
  <si>
    <t>Books and non-subscription serials</t>
  </si>
  <si>
    <t>Current serials (sum of cols. 11a, 11b)</t>
  </si>
  <si>
    <t>Periodicals</t>
  </si>
  <si>
    <t>Serial subscriptions</t>
  </si>
  <si>
    <t>Microforms - include current serials</t>
  </si>
  <si>
    <t>Audiovisual materials - include current serials</t>
  </si>
  <si>
    <t>Computer files and search services - include current serials</t>
  </si>
  <si>
    <t>Online full-text subscriptions</t>
  </si>
  <si>
    <t>Document delivery/
interlibrary loan</t>
  </si>
  <si>
    <t>Other</t>
  </si>
  <si>
    <t>Preservation/binding</t>
  </si>
  <si>
    <t>Furniture and equipment - exclude computer equipment</t>
  </si>
  <si>
    <t>Computer hardware and software - include maintenance</t>
  </si>
  <si>
    <t>Bibliograph-  ic utilities, networks, and consortia</t>
  </si>
  <si>
    <t>All other operating expenditures</t>
  </si>
  <si>
    <t>Employee fringe benefits (if paid from the library budget)</t>
  </si>
  <si>
    <t xml:space="preserve">Books, excl. juv's and texts (vols.) </t>
  </si>
  <si>
    <t xml:space="preserve">Books, excl. juv's and texts (titles) </t>
  </si>
  <si>
    <t>Added by purchase, excl juv's and texts (vols)</t>
  </si>
  <si>
    <t>Added by gift, excl. juv's and texts (vols.)</t>
  </si>
  <si>
    <t>Bound periodicals (vols.)</t>
  </si>
  <si>
    <t xml:space="preserve">Juvenile works (vols.) </t>
  </si>
  <si>
    <t>Textbooks, K-12 (vols.)</t>
  </si>
  <si>
    <t>Volumes withdrawn</t>
  </si>
  <si>
    <t>Government documents (units)</t>
  </si>
  <si>
    <t>Government documents (titles)</t>
  </si>
  <si>
    <t>Subscription titles (number of unique titles)</t>
  </si>
  <si>
    <t>Microforms (units)</t>
  </si>
  <si>
    <t>Microforms (titles)</t>
  </si>
  <si>
    <t>Manuscripts and archives - linear feet</t>
  </si>
  <si>
    <t>Cartographic materials (units)</t>
  </si>
  <si>
    <t>Graphic materials (units)</t>
  </si>
  <si>
    <t>Sound recordings (units)</t>
  </si>
  <si>
    <t>Sound recordings (titles)</t>
  </si>
  <si>
    <t>Film and Video Materials (units)</t>
  </si>
  <si>
    <t>Film and Video Materials (titles)</t>
  </si>
  <si>
    <t>Computer files (units)</t>
  </si>
  <si>
    <t>Computer files (titles)</t>
  </si>
  <si>
    <t>Other library materials -units</t>
  </si>
  <si>
    <t>Books and bound periodicals (titles)</t>
  </si>
  <si>
    <t>Added by purchase, excl juv's and texts (vols.)</t>
  </si>
  <si>
    <t>Books, excl. juv's and texts (titles)</t>
  </si>
  <si>
    <t>Textbooks,    K-12 (vols.)</t>
  </si>
  <si>
    <t>Titles (number of unique titles)</t>
  </si>
  <si>
    <t>Paid periodical subscrip-  tions</t>
  </si>
  <si>
    <t>Paid serial subscrip-  tions</t>
  </si>
  <si>
    <t>E-journal titles held</t>
  </si>
  <si>
    <t>Manuscripts and archives (linear feet)</t>
  </si>
  <si>
    <t>Film and video materials (units)</t>
  </si>
  <si>
    <t>Film and video materials (titles)</t>
  </si>
  <si>
    <t>Other library materials (units)</t>
  </si>
  <si>
    <t>General Collection - recorded circulation</t>
  </si>
  <si>
    <t>Total in-house use reshelving</t>
  </si>
  <si>
    <t>Mutual use transactions</t>
  </si>
  <si>
    <t>ILL provided to other libraries (returnable)</t>
  </si>
  <si>
    <t>ILL provided to other libraries (non-returnable)</t>
  </si>
  <si>
    <t>Total ILL provided to other libraries</t>
  </si>
  <si>
    <t>ILL provided to CSU libraries</t>
  </si>
  <si>
    <t>ILL provided to UC libraries</t>
  </si>
  <si>
    <t>ILL received from other libraries (returnable)</t>
  </si>
  <si>
    <t>ILL received from other libraries (non-returnable)</t>
  </si>
  <si>
    <t>Total ILL received from other libraries</t>
  </si>
  <si>
    <t>ILL received from CSU libraries</t>
  </si>
  <si>
    <t>ILL received from UC libraries</t>
  </si>
  <si>
    <t>Number of presenta-    tions</t>
  </si>
  <si>
    <t>Contact hours of library lectures/   seminars</t>
  </si>
  <si>
    <t>Number of persons served in presenta-   tions</t>
  </si>
  <si>
    <t>Number of persons participating in library lectures/ seminars</t>
  </si>
  <si>
    <t>Number of persons participating in library orientation tours/     lectures</t>
  </si>
  <si>
    <t>Public service hours in a typical week</t>
  </si>
  <si>
    <t>Person hours per typical week of prof. ref. service available</t>
  </si>
  <si>
    <t>Gate count in a typical week</t>
  </si>
  <si>
    <t>Reference transactions in a typical week</t>
  </si>
  <si>
    <t>State University</t>
  </si>
  <si>
    <t>1</t>
  </si>
  <si>
    <t>2</t>
  </si>
  <si>
    <t>2a</t>
  </si>
  <si>
    <t>2b</t>
  </si>
  <si>
    <t>3</t>
  </si>
  <si>
    <t>3a</t>
  </si>
  <si>
    <t>5</t>
  </si>
  <si>
    <t>6</t>
  </si>
  <si>
    <t>7</t>
  </si>
  <si>
    <t>7a</t>
  </si>
  <si>
    <t>7b</t>
  </si>
  <si>
    <t>8</t>
  </si>
  <si>
    <t>8a</t>
  </si>
  <si>
    <t>9</t>
  </si>
  <si>
    <t>10</t>
  </si>
  <si>
    <t>10a</t>
  </si>
  <si>
    <t>11</t>
  </si>
  <si>
    <t>11a</t>
  </si>
  <si>
    <t>11b</t>
  </si>
  <si>
    <t>12</t>
  </si>
  <si>
    <t>13</t>
  </si>
  <si>
    <t>14</t>
  </si>
  <si>
    <t>14a</t>
  </si>
  <si>
    <t>15</t>
  </si>
  <si>
    <t>16</t>
  </si>
  <si>
    <t>16a</t>
  </si>
  <si>
    <t>17</t>
  </si>
  <si>
    <t>18</t>
  </si>
  <si>
    <t>19</t>
  </si>
  <si>
    <t>20</t>
  </si>
  <si>
    <t>21</t>
  </si>
  <si>
    <t>22</t>
  </si>
  <si>
    <t>23</t>
  </si>
  <si>
    <t>23a</t>
  </si>
  <si>
    <t>24</t>
  </si>
  <si>
    <t>25</t>
  </si>
  <si>
    <t>24a</t>
  </si>
  <si>
    <t>25a</t>
  </si>
  <si>
    <t>24a(1)</t>
  </si>
  <si>
    <t>24a(2)</t>
  </si>
  <si>
    <t>24b</t>
  </si>
  <si>
    <t>24c</t>
  </si>
  <si>
    <t>24d</t>
  </si>
  <si>
    <t>24e</t>
  </si>
  <si>
    <t>26</t>
  </si>
  <si>
    <t>27</t>
  </si>
  <si>
    <t>28</t>
  </si>
  <si>
    <t>29</t>
  </si>
  <si>
    <t>28a</t>
  </si>
  <si>
    <t>28b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</si>
  <si>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</si>
  <si>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</si>
  <si>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</si>
  <si>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</si>
  <si>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</si>
  <si>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</si>
  <si>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</si>
  <si>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</si>
  <si>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</si>
  <si>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</si>
  <si>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</si>
  <si>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</si>
  <si>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29a</t>
  </si>
  <si>
    <t>42</t>
  </si>
  <si>
    <t>42a</t>
  </si>
  <si>
    <t>42b</t>
  </si>
  <si>
    <t>43</t>
  </si>
  <si>
    <t>44</t>
  </si>
  <si>
    <t>45</t>
  </si>
  <si>
    <t>46</t>
  </si>
  <si>
    <t>46a</t>
  </si>
  <si>
    <t>46b</t>
  </si>
  <si>
    <t>47</t>
  </si>
  <si>
    <t>48</t>
  </si>
  <si>
    <t>49</t>
  </si>
  <si>
    <t>49a</t>
  </si>
  <si>
    <t>49b</t>
  </si>
  <si>
    <t>50</t>
  </si>
  <si>
    <t>50a</t>
  </si>
  <si>
    <t>51</t>
  </si>
  <si>
    <t>51a</t>
  </si>
  <si>
    <t>51b</t>
  </si>
  <si>
    <t>52</t>
  </si>
  <si>
    <t>52a</t>
  </si>
  <si>
    <t>53</t>
  </si>
  <si>
    <t>54</t>
  </si>
  <si>
    <t>Bakersfield</t>
  </si>
  <si>
    <t>N/A</t>
  </si>
  <si>
    <t>Chico</t>
  </si>
  <si>
    <t>Dominguez Hills</t>
  </si>
  <si>
    <t>Fresno</t>
  </si>
  <si>
    <t>Fullerton</t>
  </si>
  <si>
    <t>Hayward</t>
  </si>
  <si>
    <t>Humboldt</t>
  </si>
  <si>
    <t>Long Beach</t>
  </si>
  <si>
    <t>Los Angeles</t>
  </si>
  <si>
    <t>Maritime Academy</t>
  </si>
  <si>
    <t>Monterey Bay</t>
  </si>
  <si>
    <t>Northridge</t>
  </si>
  <si>
    <t>Pomona</t>
  </si>
  <si>
    <t>Sacramento</t>
  </si>
  <si>
    <t>San Bernardino</t>
  </si>
  <si>
    <t>San Diego</t>
  </si>
  <si>
    <t>San Francisco</t>
  </si>
  <si>
    <t>San Jose</t>
  </si>
  <si>
    <t>San Luis Obispo</t>
  </si>
  <si>
    <t>San Marcos</t>
  </si>
  <si>
    <t>Sonoma</t>
  </si>
  <si>
    <t>Stanislaus</t>
  </si>
  <si>
    <t>Total</t>
  </si>
  <si>
    <t>Contributed services staff (FTE)</t>
  </si>
  <si>
    <t>Paid periodical subscriptions-print</t>
  </si>
  <si>
    <t>Paid serial subscriptions-print</t>
  </si>
  <si>
    <t>E-journal titles added</t>
  </si>
  <si>
    <t>4</t>
  </si>
  <si>
    <r>
      <t>Total FTE staff</t>
    </r>
    <r>
      <rPr>
        <sz val="10"/>
        <rFont val="Helvetica"/>
        <family val="2"/>
      </rPr>
      <t xml:space="preserve"> - (sum of lines 2, 3, 4, 5)</t>
    </r>
  </si>
  <si>
    <r>
      <t xml:space="preserve">Total salaries and wages </t>
    </r>
    <r>
      <rPr>
        <sz val="10"/>
        <rFont val="Helvetica"/>
        <family val="2"/>
      </rPr>
      <t>(except stdt. asst.) (sum of cols. 7, 8)</t>
    </r>
  </si>
  <si>
    <r>
      <t>Total information resources</t>
    </r>
    <r>
      <rPr>
        <sz val="10"/>
        <rFont val="Helvetica"/>
        <family val="2"/>
      </rPr>
      <t xml:space="preserve"> (sum of cols.10, 11, 12, 13, 14, 15, 16)</t>
    </r>
  </si>
  <si>
    <r>
      <t>Total operating expenditures</t>
    </r>
    <r>
      <rPr>
        <sz val="10"/>
        <rFont val="Helvetica"/>
        <family val="2"/>
      </rPr>
      <t xml:space="preserve"> (sum of 7-10,11,12-21)</t>
    </r>
  </si>
  <si>
    <r>
      <t xml:space="preserve">Total expenditures </t>
    </r>
    <r>
      <rPr>
        <sz val="10"/>
        <rFont val="Helvetica"/>
        <family val="2"/>
      </rPr>
      <t>(sum of cols. 22 and 23)</t>
    </r>
  </si>
  <si>
    <r>
      <t>Books and bound periodicals</t>
    </r>
    <r>
      <rPr>
        <sz val="10"/>
        <rFont val="Helvetica"/>
        <family val="2"/>
      </rPr>
      <t xml:space="preserve"> (volumes) (sum of cols. 24a, 24b, 24c, 24d)</t>
    </r>
  </si>
  <si>
    <r>
      <t>Books and bound periodicals</t>
    </r>
    <r>
      <rPr>
        <sz val="10"/>
        <rFont val="Helvetica"/>
        <family val="2"/>
      </rPr>
      <t xml:space="preserve"> (titles)</t>
    </r>
  </si>
  <si>
    <t>THE CALIFORNIA STATE UNIVERSITY</t>
  </si>
  <si>
    <t>CAMPUS LIBRARY STATISTICS REPORT</t>
  </si>
  <si>
    <t>2000-01</t>
  </si>
  <si>
    <t>Due Date: August 17, 2001</t>
  </si>
  <si>
    <t>Campus:</t>
  </si>
  <si>
    <t>Name of respondent:</t>
  </si>
  <si>
    <t>Eileen Montoya</t>
  </si>
  <si>
    <t>Title of respondent:</t>
  </si>
  <si>
    <t>Secretary to the Director of Libraries</t>
  </si>
  <si>
    <t>Telephone:</t>
  </si>
  <si>
    <t>(661) 664-3042</t>
  </si>
  <si>
    <t>Fax:</t>
  </si>
  <si>
    <t>(661) 664-3238</t>
  </si>
  <si>
    <t>E-mail address:</t>
  </si>
  <si>
    <t>emontoya@csub.edu</t>
  </si>
  <si>
    <t xml:space="preserve">Note: Alpha suffix with line number denotes category carried over from </t>
  </si>
  <si>
    <t>previous version of CSU Campus Library Statistics Report.  Line number</t>
  </si>
  <si>
    <t>in bold denotes IPEDS category.</t>
  </si>
  <si>
    <t>Part A - NUMBER OF PUBLIC SERVICE OUTLETS, FISCAL YEAR 2000/01</t>
  </si>
  <si>
    <t>Line No.</t>
  </si>
  <si>
    <t>Item</t>
  </si>
  <si>
    <t>Number</t>
  </si>
  <si>
    <t>Branch and independent libraries - exclude main library</t>
  </si>
  <si>
    <t xml:space="preserve">Part B - LIBRARY STAFF, SPRING 2001  </t>
  </si>
  <si>
    <t>Staff</t>
  </si>
  <si>
    <t>FTE</t>
  </si>
  <si>
    <t>Librarians and other professional staff (sum of 2a, 2b)</t>
  </si>
  <si>
    <r>
      <t>Total FTE staff</t>
    </r>
    <r>
      <rPr>
        <sz val="10"/>
        <rFont val="Geneva"/>
        <family val="0"/>
      </rPr>
      <t xml:space="preserve"> - (sum of lines 2, 3, 4, 5)</t>
    </r>
  </si>
  <si>
    <t>Part C - LIBRARY OPERATING EXPENDITURES, FISCAL YEAR 2000/01</t>
  </si>
  <si>
    <t>Category</t>
  </si>
  <si>
    <t>Amount</t>
  </si>
  <si>
    <t>Salaries and Wages - exclude employee fringe benefits</t>
  </si>
  <si>
    <t>Current serials (sum of lines 11a, 11b)</t>
  </si>
  <si>
    <t>Document delivery/interlibrary loan</t>
  </si>
  <si>
    <t xml:space="preserve">Note:  Due to our participation in the Library of California InterlibraryLoan Pilot Program, we earned more than we spent. </t>
  </si>
  <si>
    <t>Bibliographic utilities, networks, and consortia</t>
  </si>
  <si>
    <r>
      <t xml:space="preserve">Total operating expenditures </t>
    </r>
    <r>
      <rPr>
        <sz val="10"/>
        <rFont val="Geneva"/>
        <family val="0"/>
      </rPr>
      <t>(sum of 7-10,11,12-21)</t>
    </r>
  </si>
  <si>
    <t>Total expenditures (sum of lines 22 and 23)</t>
  </si>
  <si>
    <t>Part D - LIBRARY COLLECTIONS, FISCAL YEAR 2000/01</t>
  </si>
  <si>
    <t>Line no.</t>
  </si>
  <si>
    <t xml:space="preserve">Held </t>
  </si>
  <si>
    <t xml:space="preserve">Books, serial backfiles and government </t>
  </si>
  <si>
    <t>documents accessible through the library's</t>
  </si>
  <si>
    <t>catalog - include bound periodicals and</t>
  </si>
  <si>
    <t>newspapers and exclude microforms</t>
  </si>
  <si>
    <t>Volumes (sum of 24a, 24b, 24c, 24d)</t>
  </si>
  <si>
    <t>Titles</t>
  </si>
  <si>
    <t>*****</t>
  </si>
  <si>
    <t>Note: Previous total of 8006 records withdrawn; all dummy records.  In process of re-entering MARC records.</t>
  </si>
  <si>
    <t>Government documents - include government</t>
  </si>
  <si>
    <t>documents that are not reported elsewhere</t>
  </si>
  <si>
    <t>Units</t>
  </si>
  <si>
    <t>Current serials - include periodicals,</t>
  </si>
  <si>
    <t>newspapers, and government documents</t>
  </si>
  <si>
    <t>Titles (number of unique titles-print)</t>
  </si>
  <si>
    <t>Microforms</t>
  </si>
  <si>
    <t>Note:  This year's added numbers are considerably higher than usual.  FY 99-00 ERIC fische were omitted.  This year's numbers reflect 99/00 &amp; 00/01 ERIC Fische added.</t>
  </si>
  <si>
    <t>Cartographic materials - units</t>
  </si>
  <si>
    <t>Graphic materials - units</t>
  </si>
  <si>
    <t>Sound Recordings</t>
  </si>
  <si>
    <t>Film and video materials</t>
  </si>
  <si>
    <t>Computer files</t>
  </si>
  <si>
    <t>Part E - LIBRARY SERVICES, FISCAL YEAR 2000/01</t>
  </si>
  <si>
    <t>Circulation Transactions</t>
  </si>
  <si>
    <t>Reserve collection - recorded circulation</t>
  </si>
  <si>
    <t xml:space="preserve">Document delivery/interlibrary loans provided </t>
  </si>
  <si>
    <t>to other libraries</t>
  </si>
  <si>
    <t>Returnable</t>
  </si>
  <si>
    <t>Non-returnable</t>
  </si>
  <si>
    <t>Provided for CSU libraries</t>
  </si>
  <si>
    <t>Provided for UC libraries</t>
  </si>
  <si>
    <t>Document delivery/interlibrary loans received</t>
  </si>
  <si>
    <t>from other libraries or commercial services</t>
  </si>
  <si>
    <t>Received from CSU libraries</t>
  </si>
  <si>
    <t>Received from UC libraries</t>
  </si>
  <si>
    <t>Information Services to Groups</t>
  </si>
  <si>
    <t>Number of presentations</t>
  </si>
  <si>
    <t>Contact hours of library lectures/seminars</t>
  </si>
  <si>
    <t>Number of persons served in presentations</t>
  </si>
  <si>
    <t>Number of persons participating in library</t>
  </si>
  <si>
    <t xml:space="preserve">     lectures/seminars</t>
  </si>
  <si>
    <t xml:space="preserve">     orientation tours/lectures</t>
  </si>
  <si>
    <t>Part F - LIBRARY SERVICES, TYPICAL WEEK, FALL 2000</t>
  </si>
  <si>
    <t>Person hours per typical week of professional</t>
  </si>
  <si>
    <t>reference service available</t>
  </si>
  <si>
    <r>
      <t xml:space="preserve">Total  paid and unpaid </t>
    </r>
    <r>
      <rPr>
        <b/>
        <sz val="10"/>
        <rFont val="Geneva"/>
        <family val="0"/>
      </rPr>
      <t>print</t>
    </r>
    <r>
      <rPr>
        <sz val="10"/>
        <rFont val="Geneva"/>
        <family val="0"/>
      </rPr>
      <t xml:space="preserve"> subscriptions</t>
    </r>
  </si>
  <si>
    <t>Carolyn Dusenbury</t>
  </si>
  <si>
    <t>Director for Library Services</t>
  </si>
  <si>
    <t>530-898-5862</t>
  </si>
  <si>
    <t>530-898-4443</t>
  </si>
  <si>
    <t>cdusenbury@csuchico.edu</t>
  </si>
  <si>
    <t>n/a</t>
  </si>
  <si>
    <t xml:space="preserve"> </t>
  </si>
  <si>
    <t>CSU Dominguez Hills</t>
  </si>
  <si>
    <t>Jo Ellen Davis</t>
  </si>
  <si>
    <t>Administrative Services Manager</t>
  </si>
  <si>
    <t>(310) 243-3700</t>
  </si>
  <si>
    <t>(310) 516-4219</t>
  </si>
  <si>
    <t>jedavis@csudh.edu</t>
  </si>
  <si>
    <t>na/</t>
  </si>
  <si>
    <t>CSU, Fresno</t>
  </si>
  <si>
    <t>Susan Mangini</t>
  </si>
  <si>
    <t>Assistant to the Dean</t>
  </si>
  <si>
    <t>559.278.2403</t>
  </si>
  <si>
    <t>559.278.6952</t>
  </si>
  <si>
    <t>susanm@csufresno.edu</t>
  </si>
  <si>
    <t>(Maps)</t>
  </si>
  <si>
    <t>e books</t>
  </si>
  <si>
    <t>Leilani Thomas</t>
  </si>
  <si>
    <t>Library Administrative Support Assistant</t>
  </si>
  <si>
    <t>(714) 278-2714</t>
  </si>
  <si>
    <t>(714) 278-2439</t>
  </si>
  <si>
    <t>lthomas@fullerton.edu</t>
  </si>
  <si>
    <t>Includes $832 on Mission Viejo budget and $1,484 on San Jose Library Science Program budget.  Total for CSUF Library materials budget = $488,644</t>
  </si>
  <si>
    <t>Same as line 10</t>
  </si>
  <si>
    <t>Sum of lines 11 a and 11b</t>
  </si>
  <si>
    <t>Includes $328 on Mission Viejo budget and $4,294 on San Jose Library Science Program budget.  Total for CSUF Library materials budget = $657,523</t>
  </si>
  <si>
    <t>Includes $523 on Mission Viejo budget and $300 on San Jose Library Science Program budget.  Total for CSUF Library materials budget = $57,729</t>
  </si>
  <si>
    <t>All CSUF materials</t>
  </si>
  <si>
    <t>Includes $31,269 on Mission Viejo budget.  No expenditures on San Jose Library Science Program budget.  Total for CSUF = $402,507</t>
  </si>
  <si>
    <t>Includes $31,219 on Mission Viejo budget.  No expenditures on San Jose Library Science Program budget.  Total for CSUF = $163,463</t>
  </si>
  <si>
    <t xml:space="preserve">Includes $15,000 for CARL Article Services, $33, 780 OCLC ILL costs, $22,800 CSULink and $41, 312 ILL Delivery costs.  No expenditures on the Mission Viejo or San Jose Library Science Program budget. </t>
  </si>
  <si>
    <t>Other library materials -units -eBooks-</t>
  </si>
  <si>
    <t>Brenda Gianni</t>
  </si>
  <si>
    <t>Admin. Analyst Specialist</t>
  </si>
  <si>
    <t>(510)885-3664</t>
  </si>
  <si>
    <t>(510)885-2049</t>
  </si>
  <si>
    <t>bgianni@csuhayward.edu</t>
  </si>
  <si>
    <t>HUMBOLDT</t>
  </si>
  <si>
    <t>n/ame of respondent:</t>
  </si>
  <si>
    <t>Dee Dee Washburn</t>
  </si>
  <si>
    <t>Administrative Support Coordin/ator</t>
  </si>
  <si>
    <t>(707) 826-3441</t>
  </si>
  <si>
    <t>(707) 826-3440</t>
  </si>
  <si>
    <t>dlw7001@humboldt.edu</t>
  </si>
  <si>
    <t>Librarians and other profession/al staff (sum of 2a, 2b)</t>
  </si>
  <si>
    <t>Other profession/al staff (FTE)</t>
  </si>
  <si>
    <t>Librarians and other profession/al staff</t>
  </si>
  <si>
    <t>Computer hardware and software - include mainten/ance</t>
  </si>
  <si>
    <t>E-journ/al titles held</t>
  </si>
  <si>
    <t>Return/able</t>
  </si>
  <si>
    <t>Non-return/able</t>
  </si>
  <si>
    <t>Contact hours of library lectures/semin/ars</t>
  </si>
  <si>
    <t xml:space="preserve">     lectures/semin/ars</t>
  </si>
  <si>
    <t>Person hours per typical week of profession/al</t>
  </si>
  <si>
    <t>Pat Matzke</t>
  </si>
  <si>
    <t>INNOPAC Coordinator</t>
  </si>
  <si>
    <t>(562) 985-1751</t>
  </si>
  <si>
    <t>(562) 985-8131</t>
  </si>
  <si>
    <t>matzke@csulb.edu</t>
  </si>
  <si>
    <t>CSU Los Angeles</t>
  </si>
  <si>
    <t>Joanne Tsuyuki</t>
  </si>
  <si>
    <t>Library Administrative Services Officer</t>
  </si>
  <si>
    <t>323-343-3955</t>
  </si>
  <si>
    <t>323-343-3935</t>
  </si>
  <si>
    <t>jtsuyuk@calstatela.edu</t>
  </si>
  <si>
    <t>California Maritime Academy</t>
  </si>
  <si>
    <t>Carl Phillips</t>
  </si>
  <si>
    <t>Library Director</t>
  </si>
  <si>
    <t>707/654-1093</t>
  </si>
  <si>
    <t>707/654-1094</t>
  </si>
  <si>
    <t>carlphillips@csum.edu</t>
  </si>
  <si>
    <t>California State University Monterey Bay</t>
  </si>
  <si>
    <t>Bill Robnett</t>
  </si>
  <si>
    <t>831.582.4448</t>
  </si>
  <si>
    <t>831.582.3354</t>
  </si>
  <si>
    <t>bill_robnett@csumb.edu</t>
  </si>
  <si>
    <t>CSU Northridge</t>
  </si>
  <si>
    <t>Susan E. Parker</t>
  </si>
  <si>
    <t>Associate Dean</t>
  </si>
  <si>
    <t>818-677-2272</t>
  </si>
  <si>
    <t>818-677-2676</t>
  </si>
  <si>
    <t>susan.parker@csun.edu</t>
  </si>
  <si>
    <t>Harold B. Schleifer</t>
  </si>
  <si>
    <t>Dean, University Library</t>
  </si>
  <si>
    <t>909/869-3088</t>
  </si>
  <si>
    <t>909/869-6922</t>
  </si>
  <si>
    <t>HBSchleifer@csupomona.edu</t>
  </si>
  <si>
    <t>California State University, Sacramento</t>
  </si>
  <si>
    <t>Ellen E. Young</t>
  </si>
  <si>
    <t>Coordinator, Library Accounting/Budgeting</t>
  </si>
  <si>
    <t>(916) 278-5655</t>
  </si>
  <si>
    <t>(916) 278-4160</t>
  </si>
  <si>
    <t>ellenyoung@csus.edu</t>
  </si>
  <si>
    <t>Maps</t>
  </si>
  <si>
    <t>Service fees</t>
  </si>
  <si>
    <t>*</t>
  </si>
  <si>
    <t>Lines 24a and 24a(1) include government documents.</t>
  </si>
  <si>
    <t>**</t>
  </si>
  <si>
    <t>rev. 2001</t>
  </si>
  <si>
    <t xml:space="preserve">*Lines 28 and 29 do not include government documents.  </t>
  </si>
  <si>
    <t>**Line 29a: E-journals cataloged in CSUS Library.</t>
  </si>
  <si>
    <t>California State University San Bernardino</t>
  </si>
  <si>
    <t>Johnnie Ann Ralph</t>
  </si>
  <si>
    <t>University Librarian</t>
  </si>
  <si>
    <t>(909) 880-5102</t>
  </si>
  <si>
    <t>(909) 880-7048</t>
  </si>
  <si>
    <t>jaralph@csusb.edu</t>
  </si>
  <si>
    <t>San Diego State University</t>
  </si>
  <si>
    <t>Helen Henry</t>
  </si>
  <si>
    <t>Director, Administrative Operations</t>
  </si>
  <si>
    <t>619/ 594-4066</t>
  </si>
  <si>
    <t>619/ 594-2700</t>
  </si>
  <si>
    <t>hhenry@mail.sdsu.edu</t>
  </si>
  <si>
    <t>00-01</t>
  </si>
  <si>
    <t>Richard Uchida</t>
  </si>
  <si>
    <t>Library Business Officer</t>
  </si>
  <si>
    <t>(415) 338-7328</t>
  </si>
  <si>
    <t>(415) 338-1504</t>
  </si>
  <si>
    <t>uchida@sfsu.edu</t>
  </si>
  <si>
    <t>Part A - NUMBER OF PUBLIC SERVICE OUTLETS, FISCAL YEAR 2000/2001</t>
  </si>
  <si>
    <t>FY 2000/01</t>
  </si>
  <si>
    <t xml:space="preserve">Part B - LIBRARY STAFF, SPRING 2000  </t>
  </si>
  <si>
    <t>Total FTE staff - (sum of lines 2, 3, 4, 5)</t>
  </si>
  <si>
    <t>Part C - LIBRARY OPERATING EXPENDITURES, FISCAL YEAR 1999/2000</t>
  </si>
  <si>
    <t>Total operating expenditures (sum of 7-10,11,12-21)</t>
  </si>
  <si>
    <t>Total number of paid and unpaid subscriptions</t>
  </si>
  <si>
    <t>Paid Periodicals subscriptions print</t>
  </si>
  <si>
    <t>Paid serial subscriptions print</t>
  </si>
  <si>
    <t>E-Journal titles held</t>
  </si>
  <si>
    <t>San Francisco State University</t>
  </si>
  <si>
    <t>San Jose State University</t>
  </si>
  <si>
    <t>Janice Mao</t>
  </si>
  <si>
    <t>Library Accounting Manager</t>
  </si>
  <si>
    <t>408-924-2820</t>
  </si>
  <si>
    <t>408-924-2800</t>
  </si>
  <si>
    <t>jpmao@sjsu.edu</t>
  </si>
  <si>
    <t>Cate Boyce</t>
  </si>
  <si>
    <t>Administrative Support Coordinator</t>
  </si>
  <si>
    <t>760-750-4338</t>
  </si>
  <si>
    <t>760-750-3287</t>
  </si>
  <si>
    <t>boyce@csusm.edu</t>
  </si>
  <si>
    <t>Cal Poly SLO</t>
  </si>
  <si>
    <t>Lynda Alamo</t>
  </si>
  <si>
    <t>Administrative Analyst/Specialist</t>
  </si>
  <si>
    <t>805-756-5785</t>
  </si>
  <si>
    <t>805-756-2346</t>
  </si>
  <si>
    <t>lalamo@lib.calpoly.edu</t>
  </si>
  <si>
    <t>Due Date: August 31, 2000</t>
  </si>
  <si>
    <t>Sonoma State University</t>
  </si>
  <si>
    <t>Mike Kiraly</t>
  </si>
  <si>
    <t>Director of Library Operations</t>
  </si>
  <si>
    <t>707.664.2397</t>
  </si>
  <si>
    <t>707.664.2090</t>
  </si>
  <si>
    <t>mike.kiraly@sonoma.edu</t>
  </si>
  <si>
    <t xml:space="preserve">Part B - LIBRARY STAFF, SPRING 2001 </t>
  </si>
  <si>
    <t>Part F - LIBRARY SERVICES, TYPICAL WEEK, FALL 2001</t>
  </si>
  <si>
    <t>California State University, Stanislaus</t>
  </si>
  <si>
    <t>N/Ame of respondent:</t>
  </si>
  <si>
    <t>Loretta Blakeley</t>
  </si>
  <si>
    <t>Library Admin. Support CoordiN/Ator</t>
  </si>
  <si>
    <t>(209) 667-3232</t>
  </si>
  <si>
    <t>(209) 667-3164</t>
  </si>
  <si>
    <t>lblakeley@stan.csustan.edu</t>
  </si>
  <si>
    <t>Librarians and other professioN/Al staff (sum of 2a, 2b)</t>
  </si>
  <si>
    <t>Other professioN/Al staff (FTE)</t>
  </si>
  <si>
    <t>Librarians and other professioN/Al staff</t>
  </si>
  <si>
    <t>Computer hardware and software - include mainteN/Ance</t>
  </si>
  <si>
    <t>Total  paid and unpaid print subscriptions</t>
  </si>
  <si>
    <t>E-jourN/Al titles held</t>
  </si>
  <si>
    <t>ReturN/Able</t>
  </si>
  <si>
    <t>Non-returN/Able</t>
  </si>
  <si>
    <t>Contact hours of library lectures/semiN/Ars</t>
  </si>
  <si>
    <t xml:space="preserve">     lectures/semiN/Ars</t>
  </si>
  <si>
    <t>Person hours per typical week of professioN/Al</t>
  </si>
  <si>
    <t>Total number of paid and unpaid PRINT subscrip-  tions</t>
  </si>
  <si>
    <t xml:space="preserve">N/A </t>
  </si>
  <si>
    <t>Mean=87.6</t>
  </si>
  <si>
    <t>Mean=148.4</t>
  </si>
  <si>
    <t>Mean=23,172</t>
  </si>
  <si>
    <t>Mean=2047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</si>
</sst>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\(@\)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"/>
    <numFmt numFmtId="171" formatCode="#,##0.0000"/>
    <numFmt numFmtId="172" formatCode="#,##0.0"/>
    <numFmt numFmtId="173" formatCode="_(&quot;$&quot;* #,##0.000_);_(&quot;$&quot;* \(#,##0.000\);_(&quot;$&quot;* &quot;-&quot;??_);_(@_)"/>
    <numFmt numFmtId="174" formatCode="_(&quot;$&quot;* #,##0.0000_);_(&quot;$&quot;* \(#,##0.0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_);_(* \(#,##0.0\);_(* &quot;-&quot;??_);_(@_)"/>
    <numFmt numFmtId="178" formatCode="_(* #,##0_);_(* \(#,##0\);_(* &quot;-&quot;??_);_(@_)"/>
    <numFmt numFmtId="179" formatCode="#,##0.0_);\(#,##0.0\)"/>
    <numFmt numFmtId="180" formatCode="m/d/yyyy"/>
    <numFmt numFmtId="181" formatCode="#,##0.0_);[Red]\(#,##0.0\)"/>
    <numFmt numFmtId="182" formatCode="0.00000"/>
    <numFmt numFmtId="183" formatCode="0.0000"/>
    <numFmt numFmtId="184" formatCode="0.000"/>
    <numFmt numFmtId="185" formatCode="&quot;$&quot;#,##0.00"/>
    <numFmt numFmtId="186" formatCode="_(* #,##0.0_);_(* \(#,##0.0\);_(* &quot;-&quot;?_);_(@_)"/>
    <numFmt numFmtId="187" formatCode="#,##0.00000"/>
    <numFmt numFmtId="188" formatCode="_(* #,##0.000_);_(* \(#,##0.000\);_(* &quot;-&quot;??_);_(@_)"/>
    <numFmt numFmtId="189" formatCode="_(* #,##0.0000_);_(* \(#,##0.0000\);_(* &quot;-&quot;??_);_(@_)"/>
    <numFmt numFmtId="190" formatCode="&quot;$&quot;#,##0\ \ "/>
    <numFmt numFmtId="191" formatCode="&quot;$&quot;#,##0\ "/>
    <numFmt numFmtId="192" formatCode="#,##0\ "/>
    <numFmt numFmtId="193" formatCode="@\ "/>
  </numFmts>
  <fonts count="22">
    <font>
      <sz val="10"/>
      <name val="Arial"/>
      <family val="0"/>
    </font>
    <font>
      <sz val="10"/>
      <name val="Geneva"/>
      <family val="0"/>
    </font>
    <font>
      <u val="single"/>
      <sz val="12"/>
      <color indexed="36"/>
      <name val="Geneva"/>
      <family val="0"/>
    </font>
    <font>
      <u val="single"/>
      <sz val="12"/>
      <color indexed="12"/>
      <name val="Geneva"/>
      <family val="0"/>
    </font>
    <font>
      <sz val="12"/>
      <name val="Helvetica"/>
      <family val="2"/>
    </font>
    <font>
      <b/>
      <sz val="12"/>
      <name val="Helvetica"/>
      <family val="2"/>
    </font>
    <font>
      <sz val="10"/>
      <name val="Helvetica"/>
      <family val="2"/>
    </font>
    <font>
      <b/>
      <sz val="10"/>
      <name val="Helvetica"/>
      <family val="2"/>
    </font>
    <font>
      <b/>
      <sz val="11"/>
      <name val="Helvetica"/>
      <family val="2"/>
    </font>
    <font>
      <b/>
      <sz val="14"/>
      <name val="Geneva"/>
      <family val="0"/>
    </font>
    <font>
      <b/>
      <sz val="10"/>
      <name val="Geneva"/>
      <family val="0"/>
    </font>
    <font>
      <b/>
      <sz val="13"/>
      <name val="Geneva"/>
      <family val="0"/>
    </font>
    <font>
      <sz val="13"/>
      <name val="Geneva"/>
      <family val="0"/>
    </font>
    <font>
      <b/>
      <sz val="9"/>
      <name val="Geneva"/>
      <family val="0"/>
    </font>
    <font>
      <sz val="9"/>
      <name val="Geneva"/>
      <family val="0"/>
    </font>
    <font>
      <sz val="6"/>
      <name val="Geneva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Geneva"/>
      <family val="0"/>
    </font>
    <font>
      <u val="single"/>
      <sz val="10"/>
      <name val="Geneva"/>
      <family val="0"/>
    </font>
    <font>
      <sz val="11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 style="double">
        <color indexed="14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>
        <color indexed="14"/>
      </right>
      <top style="double">
        <color indexed="14"/>
      </top>
      <bottom style="thin"/>
    </border>
    <border>
      <left style="double">
        <color indexed="14"/>
      </left>
      <right>
        <color indexed="63"/>
      </right>
      <top style="double">
        <color indexed="14"/>
      </top>
      <bottom style="thin"/>
    </border>
    <border>
      <left>
        <color indexed="63"/>
      </left>
      <right>
        <color indexed="63"/>
      </right>
      <top style="thin"/>
      <bottom style="double">
        <color indexed="14"/>
      </bottom>
    </border>
    <border>
      <left>
        <color indexed="63"/>
      </left>
      <right style="thin"/>
      <top style="thin"/>
      <bottom style="double">
        <color indexed="1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6" fillId="0" borderId="0" xfId="27" applyFont="1">
      <alignment/>
      <protection/>
    </xf>
    <xf numFmtId="0" fontId="6" fillId="2" borderId="1" xfId="27" applyFont="1" applyFill="1" applyBorder="1" applyAlignment="1">
      <alignment horizontal="center" wrapText="1"/>
      <protection/>
    </xf>
    <xf numFmtId="0" fontId="7" fillId="2" borderId="1" xfId="27" applyFont="1" applyFill="1" applyBorder="1" applyAlignment="1">
      <alignment horizontal="center" wrapText="1"/>
      <protection/>
    </xf>
    <xf numFmtId="0" fontId="6" fillId="2" borderId="2" xfId="27" applyFont="1" applyFill="1" applyBorder="1" applyAlignment="1">
      <alignment horizontal="center" wrapText="1"/>
      <protection/>
    </xf>
    <xf numFmtId="0" fontId="6" fillId="2" borderId="3" xfId="27" applyFont="1" applyFill="1" applyBorder="1" applyAlignment="1">
      <alignment horizontal="center" wrapText="1"/>
      <protection/>
    </xf>
    <xf numFmtId="165" fontId="6" fillId="0" borderId="4" xfId="27" applyNumberFormat="1" applyFont="1" applyBorder="1" applyAlignment="1">
      <alignment horizontal="center"/>
      <protection/>
    </xf>
    <xf numFmtId="165" fontId="6" fillId="0" borderId="5" xfId="27" applyNumberFormat="1" applyFont="1" applyBorder="1" applyAlignment="1">
      <alignment horizontal="center"/>
      <protection/>
    </xf>
    <xf numFmtId="165" fontId="6" fillId="0" borderId="6" xfId="27" applyNumberFormat="1" applyFont="1" applyBorder="1" applyAlignment="1">
      <alignment horizontal="center"/>
      <protection/>
    </xf>
    <xf numFmtId="0" fontId="7" fillId="0" borderId="7" xfId="27" applyFont="1" applyBorder="1">
      <alignment/>
      <protection/>
    </xf>
    <xf numFmtId="40" fontId="6" fillId="0" borderId="0" xfId="27" applyNumberFormat="1" applyFont="1" applyAlignment="1">
      <alignment horizontal="right"/>
      <protection/>
    </xf>
    <xf numFmtId="40" fontId="6" fillId="0" borderId="0" xfId="27" applyNumberFormat="1" applyFont="1">
      <alignment/>
      <protection/>
    </xf>
    <xf numFmtId="6" fontId="6" fillId="0" borderId="0" xfId="27" applyNumberFormat="1" applyFont="1">
      <alignment/>
      <protection/>
    </xf>
    <xf numFmtId="38" fontId="6" fillId="0" borderId="0" xfId="27" applyNumberFormat="1" applyFont="1" applyAlignment="1">
      <alignment horizontal="right"/>
      <protection/>
    </xf>
    <xf numFmtId="0" fontId="8" fillId="0" borderId="8" xfId="27" applyFont="1" applyBorder="1">
      <alignment/>
      <protection/>
    </xf>
    <xf numFmtId="0" fontId="10" fillId="0" borderId="0" xfId="21" applyFont="1" applyAlignment="1">
      <alignment horizontal="center"/>
      <protection/>
    </xf>
    <xf numFmtId="0" fontId="9" fillId="0" borderId="0" xfId="21" applyFont="1" applyAlignment="1">
      <alignment/>
      <protection/>
    </xf>
    <xf numFmtId="0" fontId="9" fillId="0" borderId="0" xfId="21" applyFont="1">
      <alignment/>
      <protection/>
    </xf>
    <xf numFmtId="0" fontId="1" fillId="0" borderId="0" xfId="21">
      <alignment/>
      <protection/>
    </xf>
    <xf numFmtId="0" fontId="9" fillId="0" borderId="0" xfId="21" applyFont="1" applyAlignment="1">
      <alignment horizontal="left"/>
      <protection/>
    </xf>
    <xf numFmtId="0" fontId="10" fillId="0" borderId="0" xfId="21" applyFont="1" applyAlignment="1">
      <alignment horizontal="left"/>
      <protection/>
    </xf>
    <xf numFmtId="0" fontId="1" fillId="0" borderId="9" xfId="21" applyBorder="1">
      <alignment/>
      <protection/>
    </xf>
    <xf numFmtId="0" fontId="1" fillId="0" borderId="10" xfId="21" applyBorder="1">
      <alignment/>
      <protection/>
    </xf>
    <xf numFmtId="0" fontId="1" fillId="0" borderId="11" xfId="21" applyBorder="1">
      <alignment/>
      <protection/>
    </xf>
    <xf numFmtId="0" fontId="10" fillId="0" borderId="0" xfId="21" applyFont="1">
      <alignment/>
      <protection/>
    </xf>
    <xf numFmtId="0" fontId="1" fillId="0" borderId="0" xfId="21" applyFont="1" applyAlignment="1">
      <alignment horizontal="center"/>
      <protection/>
    </xf>
    <xf numFmtId="0" fontId="1" fillId="0" borderId="0" xfId="21" applyAlignment="1">
      <alignment horizontal="center"/>
      <protection/>
    </xf>
    <xf numFmtId="2" fontId="1" fillId="0" borderId="0" xfId="21" applyNumberFormat="1">
      <alignment/>
      <protection/>
    </xf>
    <xf numFmtId="6" fontId="1" fillId="0" borderId="0" xfId="21" applyNumberFormat="1">
      <alignment/>
      <protection/>
    </xf>
    <xf numFmtId="6" fontId="1" fillId="0" borderId="0" xfId="21" applyNumberFormat="1" applyAlignment="1">
      <alignment horizontal="right"/>
      <protection/>
    </xf>
    <xf numFmtId="0" fontId="1" fillId="0" borderId="0" xfId="21" applyAlignment="1">
      <alignment horizontal="left"/>
      <protection/>
    </xf>
    <xf numFmtId="38" fontId="1" fillId="0" borderId="0" xfId="21" applyNumberFormat="1">
      <alignment/>
      <protection/>
    </xf>
    <xf numFmtId="38" fontId="1" fillId="0" borderId="0" xfId="21" applyNumberFormat="1" applyAlignment="1">
      <alignment horizontal="center"/>
      <protection/>
    </xf>
    <xf numFmtId="181" fontId="1" fillId="0" borderId="0" xfId="21" applyNumberFormat="1">
      <alignment/>
      <protection/>
    </xf>
    <xf numFmtId="0" fontId="1" fillId="0" borderId="0" xfId="21" applyBorder="1">
      <alignment/>
      <protection/>
    </xf>
    <xf numFmtId="0" fontId="9" fillId="0" borderId="0" xfId="22" applyFont="1" applyAlignment="1">
      <alignment/>
      <protection/>
    </xf>
    <xf numFmtId="0" fontId="9" fillId="0" borderId="0" xfId="22" applyFont="1">
      <alignment/>
      <protection/>
    </xf>
    <xf numFmtId="0" fontId="1" fillId="0" borderId="0" xfId="22">
      <alignment/>
      <protection/>
    </xf>
    <xf numFmtId="0" fontId="9" fillId="0" borderId="0" xfId="22" applyFont="1" applyAlignment="1">
      <alignment horizontal="left"/>
      <protection/>
    </xf>
    <xf numFmtId="0" fontId="10" fillId="0" borderId="0" xfId="22" applyFont="1" applyAlignment="1">
      <alignment horizontal="left"/>
      <protection/>
    </xf>
    <xf numFmtId="0" fontId="1" fillId="0" borderId="9" xfId="22" applyBorder="1">
      <alignment/>
      <protection/>
    </xf>
    <xf numFmtId="0" fontId="1" fillId="0" borderId="10" xfId="22" applyBorder="1">
      <alignment/>
      <protection/>
    </xf>
    <xf numFmtId="0" fontId="1" fillId="0" borderId="11" xfId="22" applyBorder="1">
      <alignment/>
      <protection/>
    </xf>
    <xf numFmtId="0" fontId="10" fillId="0" borderId="0" xfId="22" applyFont="1">
      <alignment/>
      <protection/>
    </xf>
    <xf numFmtId="0" fontId="1" fillId="0" borderId="0" xfId="22" applyFont="1" applyAlignment="1">
      <alignment horizontal="center"/>
      <protection/>
    </xf>
    <xf numFmtId="0" fontId="1" fillId="0" borderId="0" xfId="22" applyAlignment="1">
      <alignment horizontal="center"/>
      <protection/>
    </xf>
    <xf numFmtId="0" fontId="10" fillId="0" borderId="0" xfId="22" applyFont="1" applyAlignment="1">
      <alignment horizontal="center"/>
      <protection/>
    </xf>
    <xf numFmtId="6" fontId="1" fillId="0" borderId="0" xfId="22" applyNumberFormat="1">
      <alignment/>
      <protection/>
    </xf>
    <xf numFmtId="3" fontId="1" fillId="0" borderId="0" xfId="22" applyNumberFormat="1">
      <alignment/>
      <protection/>
    </xf>
    <xf numFmtId="0" fontId="1" fillId="0" borderId="0" xfId="22" applyAlignment="1">
      <alignment horizontal="left"/>
      <protection/>
    </xf>
    <xf numFmtId="0" fontId="1" fillId="0" borderId="0" xfId="22" applyBorder="1">
      <alignment/>
      <protection/>
    </xf>
    <xf numFmtId="0" fontId="9" fillId="0" borderId="0" xfId="24" applyFont="1" applyAlignment="1">
      <alignment/>
      <protection/>
    </xf>
    <xf numFmtId="0" fontId="9" fillId="0" borderId="0" xfId="24" applyFont="1">
      <alignment/>
      <protection/>
    </xf>
    <xf numFmtId="0" fontId="1" fillId="0" borderId="0" xfId="24">
      <alignment/>
      <protection/>
    </xf>
    <xf numFmtId="0" fontId="9" fillId="0" borderId="0" xfId="24" applyFont="1" applyAlignment="1">
      <alignment horizontal="left"/>
      <protection/>
    </xf>
    <xf numFmtId="0" fontId="10" fillId="0" borderId="0" xfId="24" applyFont="1" applyAlignment="1">
      <alignment horizontal="left"/>
      <protection/>
    </xf>
    <xf numFmtId="0" fontId="1" fillId="0" borderId="9" xfId="24" applyBorder="1">
      <alignment/>
      <protection/>
    </xf>
    <xf numFmtId="0" fontId="1" fillId="0" borderId="10" xfId="24" applyBorder="1">
      <alignment/>
      <protection/>
    </xf>
    <xf numFmtId="0" fontId="1" fillId="0" borderId="11" xfId="24" applyBorder="1">
      <alignment/>
      <protection/>
    </xf>
    <xf numFmtId="0" fontId="10" fillId="0" borderId="0" xfId="24" applyFont="1">
      <alignment/>
      <protection/>
    </xf>
    <xf numFmtId="0" fontId="1" fillId="0" borderId="0" xfId="24" applyFont="1" applyAlignment="1">
      <alignment horizontal="center"/>
      <protection/>
    </xf>
    <xf numFmtId="0" fontId="1" fillId="0" borderId="0" xfId="24" applyAlignment="1">
      <alignment horizontal="center"/>
      <protection/>
    </xf>
    <xf numFmtId="0" fontId="10" fillId="0" borderId="0" xfId="24" applyFont="1" applyAlignment="1">
      <alignment horizontal="center"/>
      <protection/>
    </xf>
    <xf numFmtId="3" fontId="1" fillId="0" borderId="0" xfId="24" applyNumberFormat="1">
      <alignment/>
      <protection/>
    </xf>
    <xf numFmtId="0" fontId="1" fillId="0" borderId="0" xfId="24" applyAlignment="1">
      <alignment horizontal="left"/>
      <protection/>
    </xf>
    <xf numFmtId="0" fontId="1" fillId="0" borderId="0" xfId="24" applyBorder="1">
      <alignment/>
      <protection/>
    </xf>
    <xf numFmtId="0" fontId="9" fillId="0" borderId="0" xfId="25" applyFont="1" applyAlignment="1">
      <alignment/>
      <protection/>
    </xf>
    <xf numFmtId="0" fontId="9" fillId="0" borderId="0" xfId="25" applyFont="1">
      <alignment/>
      <protection/>
    </xf>
    <xf numFmtId="0" fontId="1" fillId="0" borderId="0" xfId="25">
      <alignment/>
      <protection/>
    </xf>
    <xf numFmtId="0" fontId="9" fillId="0" borderId="0" xfId="25" applyFont="1" applyAlignment="1">
      <alignment horizontal="left"/>
      <protection/>
    </xf>
    <xf numFmtId="0" fontId="10" fillId="0" borderId="0" xfId="25" applyFont="1" applyAlignment="1">
      <alignment horizontal="left"/>
      <protection/>
    </xf>
    <xf numFmtId="0" fontId="1" fillId="0" borderId="9" xfId="25" applyBorder="1">
      <alignment/>
      <protection/>
    </xf>
    <xf numFmtId="0" fontId="1" fillId="0" borderId="10" xfId="25" applyBorder="1">
      <alignment/>
      <protection/>
    </xf>
    <xf numFmtId="0" fontId="1" fillId="0" borderId="11" xfId="25" applyBorder="1">
      <alignment/>
      <protection/>
    </xf>
    <xf numFmtId="0" fontId="10" fillId="0" borderId="0" xfId="25" applyFont="1">
      <alignment/>
      <protection/>
    </xf>
    <xf numFmtId="0" fontId="1" fillId="0" borderId="0" xfId="25" applyFont="1" applyAlignment="1">
      <alignment horizontal="center"/>
      <protection/>
    </xf>
    <xf numFmtId="0" fontId="1" fillId="0" borderId="0" xfId="25" applyAlignment="1">
      <alignment horizontal="center"/>
      <protection/>
    </xf>
    <xf numFmtId="0" fontId="10" fillId="0" borderId="0" xfId="25" applyFont="1" applyAlignment="1">
      <alignment horizontal="center"/>
      <protection/>
    </xf>
    <xf numFmtId="0" fontId="1" fillId="0" borderId="0" xfId="25" applyAlignment="1">
      <alignment horizontal="left"/>
      <protection/>
    </xf>
    <xf numFmtId="0" fontId="1" fillId="0" borderId="0" xfId="25" applyFont="1" applyFill="1" applyBorder="1">
      <alignment/>
      <protection/>
    </xf>
    <xf numFmtId="0" fontId="1" fillId="0" borderId="0" xfId="25" applyBorder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>
      <alignment/>
      <protection/>
    </xf>
    <xf numFmtId="0" fontId="12" fillId="0" borderId="0" xfId="26" applyFont="1">
      <alignment/>
      <protection/>
    </xf>
    <xf numFmtId="0" fontId="1" fillId="0" borderId="0" xfId="26">
      <alignment/>
      <protection/>
    </xf>
    <xf numFmtId="0" fontId="11" fillId="0" borderId="0" xfId="26" applyFont="1" applyAlignment="1">
      <alignment horizontal="left"/>
      <protection/>
    </xf>
    <xf numFmtId="0" fontId="13" fillId="0" borderId="0" xfId="26" applyFont="1" applyAlignment="1">
      <alignment horizontal="left"/>
      <protection/>
    </xf>
    <xf numFmtId="0" fontId="14" fillId="0" borderId="9" xfId="26" applyFont="1" applyBorder="1">
      <alignment/>
      <protection/>
    </xf>
    <xf numFmtId="0" fontId="14" fillId="0" borderId="10" xfId="26" applyFont="1" applyBorder="1">
      <alignment/>
      <protection/>
    </xf>
    <xf numFmtId="0" fontId="1" fillId="0" borderId="11" xfId="26" applyBorder="1">
      <alignment/>
      <protection/>
    </xf>
    <xf numFmtId="0" fontId="14" fillId="0" borderId="0" xfId="26" applyFont="1">
      <alignment/>
      <protection/>
    </xf>
    <xf numFmtId="0" fontId="13" fillId="0" borderId="0" xfId="26" applyFont="1">
      <alignment/>
      <protection/>
    </xf>
    <xf numFmtId="0" fontId="14" fillId="0" borderId="11" xfId="26" applyFont="1" applyBorder="1">
      <alignment/>
      <protection/>
    </xf>
    <xf numFmtId="0" fontId="14" fillId="0" borderId="0" xfId="26" applyFont="1" applyBorder="1">
      <alignment/>
      <protection/>
    </xf>
    <xf numFmtId="0" fontId="10" fillId="0" borderId="0" xfId="26" applyFont="1">
      <alignment/>
      <protection/>
    </xf>
    <xf numFmtId="0" fontId="1" fillId="0" borderId="0" xfId="26" applyFont="1" applyAlignment="1">
      <alignment horizontal="center"/>
      <protection/>
    </xf>
    <xf numFmtId="0" fontId="1" fillId="0" borderId="0" xfId="26" applyAlignment="1">
      <alignment horizontal="center"/>
      <protection/>
    </xf>
    <xf numFmtId="0" fontId="10" fillId="0" borderId="0" xfId="26" applyFont="1" applyAlignment="1">
      <alignment horizontal="center"/>
      <protection/>
    </xf>
    <xf numFmtId="0" fontId="10" fillId="0" borderId="0" xfId="26" applyFont="1" applyAlignment="1">
      <alignment horizontal="left"/>
      <protection/>
    </xf>
    <xf numFmtId="3" fontId="1" fillId="0" borderId="0" xfId="26" applyNumberFormat="1">
      <alignment/>
      <protection/>
    </xf>
    <xf numFmtId="0" fontId="1" fillId="0" borderId="0" xfId="26" applyAlignment="1">
      <alignment/>
      <protection/>
    </xf>
    <xf numFmtId="0" fontId="15" fillId="0" borderId="0" xfId="26" applyFont="1" applyAlignment="1">
      <alignment wrapText="1"/>
      <protection/>
    </xf>
    <xf numFmtId="0" fontId="15" fillId="0" borderId="0" xfId="26" applyFont="1">
      <alignment/>
      <protection/>
    </xf>
    <xf numFmtId="0" fontId="1" fillId="0" borderId="0" xfId="26" applyAlignment="1">
      <alignment horizontal="left"/>
      <protection/>
    </xf>
    <xf numFmtId="3" fontId="1" fillId="0" borderId="0" xfId="26" applyNumberFormat="1" applyAlignment="1">
      <alignment horizontal="right"/>
      <protection/>
    </xf>
    <xf numFmtId="0" fontId="1" fillId="0" borderId="0" xfId="26" applyBorder="1">
      <alignment/>
      <protection/>
    </xf>
    <xf numFmtId="0" fontId="9" fillId="0" borderId="0" xfId="28" applyFont="1" applyAlignment="1">
      <alignment/>
      <protection/>
    </xf>
    <xf numFmtId="0" fontId="9" fillId="0" borderId="0" xfId="28" applyFont="1">
      <alignment/>
      <protection/>
    </xf>
    <xf numFmtId="0" fontId="1" fillId="0" borderId="0" xfId="28">
      <alignment/>
      <protection/>
    </xf>
    <xf numFmtId="0" fontId="9" fillId="0" borderId="0" xfId="28" applyFont="1" applyAlignment="1">
      <alignment horizontal="left"/>
      <protection/>
    </xf>
    <xf numFmtId="0" fontId="10" fillId="0" borderId="0" xfId="28" applyFont="1" applyAlignment="1">
      <alignment horizontal="left"/>
      <protection/>
    </xf>
    <xf numFmtId="0" fontId="1" fillId="0" borderId="9" xfId="28" applyBorder="1">
      <alignment/>
      <protection/>
    </xf>
    <xf numFmtId="0" fontId="1" fillId="0" borderId="10" xfId="28" applyBorder="1">
      <alignment/>
      <protection/>
    </xf>
    <xf numFmtId="0" fontId="1" fillId="0" borderId="11" xfId="28" applyBorder="1">
      <alignment/>
      <protection/>
    </xf>
    <xf numFmtId="0" fontId="10" fillId="0" borderId="0" xfId="28" applyFont="1">
      <alignment/>
      <protection/>
    </xf>
    <xf numFmtId="0" fontId="1" fillId="0" borderId="0" xfId="28" applyFont="1" applyAlignment="1">
      <alignment horizontal="center"/>
      <protection/>
    </xf>
    <xf numFmtId="0" fontId="1" fillId="0" borderId="0" xfId="28" applyAlignment="1">
      <alignment horizontal="center"/>
      <protection/>
    </xf>
    <xf numFmtId="0" fontId="10" fillId="0" borderId="0" xfId="28" applyFont="1" applyAlignment="1">
      <alignment horizontal="center"/>
      <protection/>
    </xf>
    <xf numFmtId="3" fontId="1" fillId="0" borderId="0" xfId="28" applyNumberFormat="1">
      <alignment/>
      <protection/>
    </xf>
    <xf numFmtId="0" fontId="1" fillId="0" borderId="0" xfId="28" applyAlignment="1">
      <alignment horizontal="left"/>
      <protection/>
    </xf>
    <xf numFmtId="0" fontId="1" fillId="0" borderId="0" xfId="28" applyBorder="1">
      <alignment/>
      <protection/>
    </xf>
    <xf numFmtId="0" fontId="9" fillId="0" borderId="0" xfId="29" applyFont="1" applyAlignment="1">
      <alignment/>
      <protection/>
    </xf>
    <xf numFmtId="0" fontId="9" fillId="0" borderId="0" xfId="29" applyFont="1">
      <alignment/>
      <protection/>
    </xf>
    <xf numFmtId="0" fontId="1" fillId="0" borderId="0" xfId="29">
      <alignment/>
      <protection/>
    </xf>
    <xf numFmtId="0" fontId="9" fillId="0" borderId="0" xfId="29" applyFont="1" applyAlignment="1">
      <alignment horizontal="left"/>
      <protection/>
    </xf>
    <xf numFmtId="0" fontId="10" fillId="0" borderId="0" xfId="29" applyFont="1" applyAlignment="1">
      <alignment horizontal="left"/>
      <protection/>
    </xf>
    <xf numFmtId="0" fontId="1" fillId="0" borderId="9" xfId="29" applyBorder="1">
      <alignment/>
      <protection/>
    </xf>
    <xf numFmtId="0" fontId="1" fillId="0" borderId="10" xfId="29" applyBorder="1">
      <alignment/>
      <protection/>
    </xf>
    <xf numFmtId="0" fontId="1" fillId="0" borderId="11" xfId="29" applyBorder="1">
      <alignment/>
      <protection/>
    </xf>
    <xf numFmtId="0" fontId="10" fillId="0" borderId="0" xfId="29" applyFont="1">
      <alignment/>
      <protection/>
    </xf>
    <xf numFmtId="0" fontId="1" fillId="0" borderId="0" xfId="29" applyFont="1" applyAlignment="1">
      <alignment horizontal="center"/>
      <protection/>
    </xf>
    <xf numFmtId="0" fontId="1" fillId="0" borderId="0" xfId="29" applyAlignment="1">
      <alignment horizontal="center"/>
      <protection/>
    </xf>
    <xf numFmtId="0" fontId="10" fillId="0" borderId="0" xfId="29" applyFont="1" applyAlignment="1">
      <alignment horizontal="center"/>
      <protection/>
    </xf>
    <xf numFmtId="2" fontId="1" fillId="0" borderId="0" xfId="29" applyNumberFormat="1">
      <alignment/>
      <protection/>
    </xf>
    <xf numFmtId="3" fontId="1" fillId="0" borderId="0" xfId="29" applyNumberFormat="1">
      <alignment/>
      <protection/>
    </xf>
    <xf numFmtId="0" fontId="1" fillId="0" borderId="0" xfId="29" applyAlignment="1">
      <alignment horizontal="left"/>
      <protection/>
    </xf>
    <xf numFmtId="3" fontId="1" fillId="0" borderId="0" xfId="29" applyNumberFormat="1" applyAlignment="1">
      <alignment horizontal="center"/>
      <protection/>
    </xf>
    <xf numFmtId="3" fontId="1" fillId="0" borderId="0" xfId="29" applyNumberFormat="1" applyAlignment="1">
      <alignment horizontal="right"/>
      <protection/>
    </xf>
    <xf numFmtId="0" fontId="1" fillId="0" borderId="0" xfId="29" applyBorder="1">
      <alignment/>
      <protection/>
    </xf>
    <xf numFmtId="0" fontId="0" fillId="0" borderId="0" xfId="0" applyAlignment="1">
      <alignment horizontal="center"/>
    </xf>
    <xf numFmtId="0" fontId="9" fillId="0" borderId="0" xfId="31" applyFont="1" applyAlignment="1">
      <alignment/>
      <protection/>
    </xf>
    <xf numFmtId="0" fontId="9" fillId="0" borderId="0" xfId="31" applyFont="1">
      <alignment/>
      <protection/>
    </xf>
    <xf numFmtId="0" fontId="1" fillId="0" borderId="0" xfId="31">
      <alignment/>
      <protection/>
    </xf>
    <xf numFmtId="0" fontId="9" fillId="0" borderId="0" xfId="31" applyFont="1" applyAlignment="1">
      <alignment horizontal="left"/>
      <protection/>
    </xf>
    <xf numFmtId="0" fontId="10" fillId="0" borderId="0" xfId="31" applyFont="1" applyAlignment="1">
      <alignment horizontal="left"/>
      <protection/>
    </xf>
    <xf numFmtId="0" fontId="1" fillId="0" borderId="9" xfId="31" applyBorder="1">
      <alignment/>
      <protection/>
    </xf>
    <xf numFmtId="0" fontId="1" fillId="0" borderId="10" xfId="31" applyBorder="1">
      <alignment/>
      <protection/>
    </xf>
    <xf numFmtId="0" fontId="1" fillId="0" borderId="11" xfId="31" applyBorder="1">
      <alignment/>
      <protection/>
    </xf>
    <xf numFmtId="0" fontId="10" fillId="0" borderId="0" xfId="31" applyFont="1">
      <alignment/>
      <protection/>
    </xf>
    <xf numFmtId="0" fontId="1" fillId="0" borderId="0" xfId="31" applyFont="1" applyAlignment="1">
      <alignment horizontal="center"/>
      <protection/>
    </xf>
    <xf numFmtId="0" fontId="1" fillId="0" borderId="0" xfId="31" applyAlignment="1">
      <alignment horizontal="center"/>
      <protection/>
    </xf>
    <xf numFmtId="0" fontId="10" fillId="0" borderId="0" xfId="31" applyFont="1" applyAlignment="1">
      <alignment horizontal="center"/>
      <protection/>
    </xf>
    <xf numFmtId="176" fontId="1" fillId="0" borderId="0" xfId="17" applyNumberFormat="1" applyAlignment="1">
      <alignment/>
    </xf>
    <xf numFmtId="176" fontId="1" fillId="0" borderId="0" xfId="17" applyNumberFormat="1" applyFont="1" applyAlignment="1">
      <alignment/>
    </xf>
    <xf numFmtId="0" fontId="1" fillId="0" borderId="0" xfId="17" applyNumberFormat="1" applyFont="1" applyAlignment="1">
      <alignment/>
    </xf>
    <xf numFmtId="0" fontId="1" fillId="0" borderId="0" xfId="31" applyAlignment="1">
      <alignment horizontal="left"/>
      <protection/>
    </xf>
    <xf numFmtId="178" fontId="1" fillId="0" borderId="0" xfId="15" applyNumberFormat="1" applyAlignment="1">
      <alignment/>
    </xf>
    <xf numFmtId="178" fontId="1" fillId="0" borderId="0" xfId="15" applyNumberFormat="1" applyFont="1" applyAlignment="1">
      <alignment/>
    </xf>
    <xf numFmtId="0" fontId="1" fillId="0" borderId="0" xfId="31" applyAlignment="1">
      <alignment horizontal="right"/>
      <protection/>
    </xf>
    <xf numFmtId="0" fontId="1" fillId="0" borderId="0" xfId="31" applyBorder="1">
      <alignment/>
      <protection/>
    </xf>
    <xf numFmtId="0" fontId="9" fillId="0" borderId="0" xfId="30" applyFont="1" applyAlignment="1">
      <alignment/>
      <protection/>
    </xf>
    <xf numFmtId="0" fontId="9" fillId="0" borderId="0" xfId="30" applyFont="1">
      <alignment/>
      <protection/>
    </xf>
    <xf numFmtId="0" fontId="1" fillId="0" borderId="0" xfId="30">
      <alignment/>
      <protection/>
    </xf>
    <xf numFmtId="0" fontId="9" fillId="0" borderId="0" xfId="30" applyFont="1" applyAlignment="1">
      <alignment horizontal="left"/>
      <protection/>
    </xf>
    <xf numFmtId="0" fontId="10" fillId="0" borderId="0" xfId="30" applyFont="1" applyAlignment="1">
      <alignment horizontal="left"/>
      <protection/>
    </xf>
    <xf numFmtId="0" fontId="1" fillId="0" borderId="9" xfId="30" applyBorder="1">
      <alignment/>
      <protection/>
    </xf>
    <xf numFmtId="0" fontId="1" fillId="0" borderId="10" xfId="30" applyBorder="1">
      <alignment/>
      <protection/>
    </xf>
    <xf numFmtId="0" fontId="1" fillId="0" borderId="11" xfId="30" applyBorder="1">
      <alignment/>
      <protection/>
    </xf>
    <xf numFmtId="0" fontId="10" fillId="0" borderId="0" xfId="30" applyFont="1">
      <alignment/>
      <protection/>
    </xf>
    <xf numFmtId="0" fontId="1" fillId="0" borderId="0" xfId="30" applyFont="1" applyAlignment="1">
      <alignment horizontal="center"/>
      <protection/>
    </xf>
    <xf numFmtId="0" fontId="1" fillId="0" borderId="0" xfId="30" applyAlignment="1">
      <alignment horizontal="center"/>
      <protection/>
    </xf>
    <xf numFmtId="0" fontId="10" fillId="0" borderId="0" xfId="30" applyFont="1" applyAlignment="1">
      <alignment horizontal="center"/>
      <protection/>
    </xf>
    <xf numFmtId="0" fontId="1" fillId="0" borderId="0" xfId="30" applyAlignment="1">
      <alignment horizontal="left"/>
      <protection/>
    </xf>
    <xf numFmtId="0" fontId="1" fillId="0" borderId="0" xfId="30" applyBorder="1">
      <alignment/>
      <protection/>
    </xf>
    <xf numFmtId="0" fontId="9" fillId="0" borderId="0" xfId="23" applyFont="1" applyAlignment="1">
      <alignment/>
      <protection/>
    </xf>
    <xf numFmtId="0" fontId="9" fillId="0" borderId="0" xfId="23" applyFont="1">
      <alignment/>
      <protection/>
    </xf>
    <xf numFmtId="0" fontId="1" fillId="0" borderId="0" xfId="23">
      <alignment/>
      <protection/>
    </xf>
    <xf numFmtId="0" fontId="9" fillId="0" borderId="0" xfId="23" applyFont="1" applyAlignment="1">
      <alignment horizontal="left"/>
      <protection/>
    </xf>
    <xf numFmtId="0" fontId="10" fillId="0" borderId="0" xfId="23" applyFont="1" applyAlignment="1">
      <alignment horizontal="left"/>
      <protection/>
    </xf>
    <xf numFmtId="0" fontId="1" fillId="0" borderId="9" xfId="23" applyBorder="1">
      <alignment/>
      <protection/>
    </xf>
    <xf numFmtId="0" fontId="1" fillId="0" borderId="10" xfId="23" applyBorder="1">
      <alignment/>
      <protection/>
    </xf>
    <xf numFmtId="0" fontId="1" fillId="0" borderId="11" xfId="23" applyBorder="1">
      <alignment/>
      <protection/>
    </xf>
    <xf numFmtId="0" fontId="10" fillId="0" borderId="0" xfId="23" applyFont="1">
      <alignment/>
      <protection/>
    </xf>
    <xf numFmtId="0" fontId="1" fillId="0" borderId="0" xfId="23" applyFont="1" applyAlignment="1">
      <alignment horizontal="center"/>
      <protection/>
    </xf>
    <xf numFmtId="0" fontId="1" fillId="0" borderId="0" xfId="23" applyAlignment="1">
      <alignment horizontal="center"/>
      <protection/>
    </xf>
    <xf numFmtId="0" fontId="10" fillId="0" borderId="0" xfId="23" applyFont="1" applyAlignment="1">
      <alignment horizontal="center"/>
      <protection/>
    </xf>
    <xf numFmtId="6" fontId="1" fillId="0" borderId="0" xfId="23" applyNumberFormat="1">
      <alignment/>
      <protection/>
    </xf>
    <xf numFmtId="8" fontId="1" fillId="0" borderId="0" xfId="23" applyNumberFormat="1">
      <alignment/>
      <protection/>
    </xf>
    <xf numFmtId="0" fontId="1" fillId="0" borderId="0" xfId="23" applyAlignment="1">
      <alignment horizontal="left"/>
      <protection/>
    </xf>
    <xf numFmtId="3" fontId="1" fillId="0" borderId="0" xfId="23" applyNumberFormat="1">
      <alignment/>
      <protection/>
    </xf>
    <xf numFmtId="0" fontId="1" fillId="0" borderId="0" xfId="23" applyBorder="1">
      <alignment/>
      <protection/>
    </xf>
    <xf numFmtId="0" fontId="9" fillId="0" borderId="0" xfId="32" applyFont="1" applyAlignment="1">
      <alignment/>
      <protection/>
    </xf>
    <xf numFmtId="0" fontId="9" fillId="0" borderId="0" xfId="32" applyFont="1">
      <alignment/>
      <protection/>
    </xf>
    <xf numFmtId="0" fontId="1" fillId="0" borderId="0" xfId="32">
      <alignment/>
      <protection/>
    </xf>
    <xf numFmtId="0" fontId="9" fillId="0" borderId="0" xfId="32" applyFont="1" applyAlignment="1">
      <alignment horizontal="left"/>
      <protection/>
    </xf>
    <xf numFmtId="0" fontId="10" fillId="0" borderId="0" xfId="32" applyFont="1" applyAlignment="1">
      <alignment horizontal="left"/>
      <protection/>
    </xf>
    <xf numFmtId="0" fontId="1" fillId="0" borderId="9" xfId="32" applyBorder="1">
      <alignment/>
      <protection/>
    </xf>
    <xf numFmtId="0" fontId="1" fillId="0" borderId="10" xfId="32" applyBorder="1">
      <alignment/>
      <protection/>
    </xf>
    <xf numFmtId="0" fontId="1" fillId="0" borderId="11" xfId="32" applyBorder="1">
      <alignment/>
      <protection/>
    </xf>
    <xf numFmtId="0" fontId="10" fillId="0" borderId="0" xfId="32" applyFont="1">
      <alignment/>
      <protection/>
    </xf>
    <xf numFmtId="0" fontId="1" fillId="0" borderId="0" xfId="32" applyFont="1" applyAlignment="1">
      <alignment horizontal="center"/>
      <protection/>
    </xf>
    <xf numFmtId="0" fontId="1" fillId="0" borderId="0" xfId="32" applyAlignment="1">
      <alignment horizontal="center"/>
      <protection/>
    </xf>
    <xf numFmtId="0" fontId="10" fillId="0" borderId="0" xfId="32" applyFont="1" applyAlignment="1">
      <alignment horizontal="center"/>
      <protection/>
    </xf>
    <xf numFmtId="0" fontId="1" fillId="0" borderId="0" xfId="32" applyAlignment="1">
      <alignment horizontal="left"/>
      <protection/>
    </xf>
    <xf numFmtId="0" fontId="1" fillId="0" borderId="0" xfId="32" applyBorder="1">
      <alignment/>
      <protection/>
    </xf>
    <xf numFmtId="0" fontId="9" fillId="0" borderId="0" xfId="33" applyFont="1" applyAlignment="1">
      <alignment/>
      <protection/>
    </xf>
    <xf numFmtId="0" fontId="9" fillId="0" borderId="0" xfId="33" applyFont="1">
      <alignment/>
      <protection/>
    </xf>
    <xf numFmtId="0" fontId="1" fillId="0" borderId="0" xfId="33">
      <alignment/>
      <protection/>
    </xf>
    <xf numFmtId="0" fontId="9" fillId="0" borderId="0" xfId="33" applyFont="1" applyAlignment="1">
      <alignment horizontal="left"/>
      <protection/>
    </xf>
    <xf numFmtId="0" fontId="10" fillId="0" borderId="0" xfId="33" applyFont="1" applyAlignment="1">
      <alignment horizontal="left"/>
      <protection/>
    </xf>
    <xf numFmtId="0" fontId="1" fillId="0" borderId="9" xfId="33" applyBorder="1">
      <alignment/>
      <protection/>
    </xf>
    <xf numFmtId="0" fontId="1" fillId="0" borderId="10" xfId="33" applyBorder="1">
      <alignment/>
      <protection/>
    </xf>
    <xf numFmtId="0" fontId="1" fillId="0" borderId="11" xfId="33" applyBorder="1">
      <alignment/>
      <protection/>
    </xf>
    <xf numFmtId="0" fontId="10" fillId="0" borderId="0" xfId="33" applyFont="1">
      <alignment/>
      <protection/>
    </xf>
    <xf numFmtId="0" fontId="1" fillId="0" borderId="0" xfId="33" applyFont="1" applyAlignment="1">
      <alignment horizontal="center"/>
      <protection/>
    </xf>
    <xf numFmtId="0" fontId="1" fillId="0" borderId="0" xfId="33" applyAlignment="1">
      <alignment horizontal="center"/>
      <protection/>
    </xf>
    <xf numFmtId="0" fontId="10" fillId="0" borderId="0" xfId="33" applyFont="1" applyAlignment="1">
      <alignment horizontal="center"/>
      <protection/>
    </xf>
    <xf numFmtId="3" fontId="1" fillId="0" borderId="0" xfId="33" applyNumberFormat="1">
      <alignment/>
      <protection/>
    </xf>
    <xf numFmtId="0" fontId="1" fillId="0" borderId="0" xfId="33" applyAlignment="1">
      <alignment horizontal="left"/>
      <protection/>
    </xf>
    <xf numFmtId="0" fontId="1" fillId="0" borderId="0" xfId="33" applyBorder="1">
      <alignment/>
      <protection/>
    </xf>
    <xf numFmtId="0" fontId="9" fillId="0" borderId="0" xfId="34" applyFont="1" applyAlignment="1">
      <alignment/>
      <protection/>
    </xf>
    <xf numFmtId="0" fontId="9" fillId="0" borderId="0" xfId="34" applyFont="1">
      <alignment/>
      <protection/>
    </xf>
    <xf numFmtId="0" fontId="1" fillId="0" borderId="0" xfId="34">
      <alignment/>
      <protection/>
    </xf>
    <xf numFmtId="0" fontId="9" fillId="0" borderId="0" xfId="34" applyFont="1" applyAlignment="1">
      <alignment horizontal="left"/>
      <protection/>
    </xf>
    <xf numFmtId="0" fontId="10" fillId="0" borderId="0" xfId="34" applyFont="1" applyAlignment="1">
      <alignment horizontal="left"/>
      <protection/>
    </xf>
    <xf numFmtId="0" fontId="1" fillId="0" borderId="9" xfId="34" applyBorder="1">
      <alignment/>
      <protection/>
    </xf>
    <xf numFmtId="0" fontId="1" fillId="0" borderId="10" xfId="34" applyBorder="1">
      <alignment/>
      <protection/>
    </xf>
    <xf numFmtId="0" fontId="1" fillId="0" borderId="11" xfId="34" applyBorder="1">
      <alignment/>
      <protection/>
    </xf>
    <xf numFmtId="0" fontId="10" fillId="0" borderId="0" xfId="34" applyFont="1">
      <alignment/>
      <protection/>
    </xf>
    <xf numFmtId="0" fontId="1" fillId="0" borderId="0" xfId="34" applyFont="1" applyAlignment="1">
      <alignment horizontal="center"/>
      <protection/>
    </xf>
    <xf numFmtId="0" fontId="1" fillId="0" borderId="0" xfId="34" applyAlignment="1">
      <alignment horizontal="center"/>
      <protection/>
    </xf>
    <xf numFmtId="0" fontId="10" fillId="0" borderId="0" xfId="34" applyFont="1" applyAlignment="1">
      <alignment horizontal="center"/>
      <protection/>
    </xf>
    <xf numFmtId="3" fontId="1" fillId="0" borderId="0" xfId="34" applyNumberFormat="1">
      <alignment/>
      <protection/>
    </xf>
    <xf numFmtId="0" fontId="1" fillId="0" borderId="0" xfId="34" applyAlignment="1">
      <alignment horizontal="left"/>
      <protection/>
    </xf>
    <xf numFmtId="3" fontId="1" fillId="0" borderId="0" xfId="34" applyNumberFormat="1" applyAlignment="1">
      <alignment horizontal="center"/>
      <protection/>
    </xf>
    <xf numFmtId="0" fontId="1" fillId="0" borderId="0" xfId="34" applyBorder="1">
      <alignment/>
      <protection/>
    </xf>
    <xf numFmtId="0" fontId="1" fillId="0" borderId="0" xfId="35" applyBorder="1">
      <alignment/>
      <protection/>
    </xf>
    <xf numFmtId="0" fontId="9" fillId="0" borderId="0" xfId="35" applyFont="1" applyBorder="1" applyAlignment="1">
      <alignment/>
      <protection/>
    </xf>
    <xf numFmtId="0" fontId="9" fillId="0" borderId="0" xfId="35" applyFont="1" applyBorder="1">
      <alignment/>
      <protection/>
    </xf>
    <xf numFmtId="2" fontId="1" fillId="0" borderId="0" xfId="35" applyNumberFormat="1" applyBorder="1">
      <alignment/>
      <protection/>
    </xf>
    <xf numFmtId="0" fontId="9" fillId="0" borderId="0" xfId="35" applyFont="1" applyBorder="1" applyAlignment="1">
      <alignment horizontal="left"/>
      <protection/>
    </xf>
    <xf numFmtId="0" fontId="10" fillId="0" borderId="0" xfId="35" applyFont="1" applyBorder="1" applyAlignment="1">
      <alignment horizontal="left"/>
      <protection/>
    </xf>
    <xf numFmtId="0" fontId="10" fillId="0" borderId="0" xfId="35" applyFont="1" applyBorder="1">
      <alignment/>
      <protection/>
    </xf>
    <xf numFmtId="0" fontId="1" fillId="0" borderId="0" xfId="35" applyFont="1" applyBorder="1" applyAlignment="1">
      <alignment horizontal="center"/>
      <protection/>
    </xf>
    <xf numFmtId="0" fontId="1" fillId="0" borderId="0" xfId="35" applyBorder="1" applyAlignment="1">
      <alignment horizontal="center"/>
      <protection/>
    </xf>
    <xf numFmtId="2" fontId="1" fillId="0" borderId="0" xfId="35" applyNumberFormat="1" applyBorder="1" applyAlignment="1">
      <alignment horizontal="center"/>
      <protection/>
    </xf>
    <xf numFmtId="0" fontId="10" fillId="0" borderId="0" xfId="35" applyFont="1" applyBorder="1" applyAlignment="1">
      <alignment horizontal="center"/>
      <protection/>
    </xf>
    <xf numFmtId="164" fontId="1" fillId="0" borderId="0" xfId="35" applyNumberFormat="1" applyBorder="1">
      <alignment/>
      <protection/>
    </xf>
    <xf numFmtId="185" fontId="1" fillId="0" borderId="0" xfId="35" applyNumberFormat="1" applyBorder="1">
      <alignment/>
      <protection/>
    </xf>
    <xf numFmtId="164" fontId="1" fillId="0" borderId="0" xfId="35" applyNumberFormat="1" applyBorder="1" applyAlignment="1">
      <alignment horizontal="right"/>
      <protection/>
    </xf>
    <xf numFmtId="3" fontId="1" fillId="0" borderId="0" xfId="35" applyNumberFormat="1" applyBorder="1">
      <alignment/>
      <protection/>
    </xf>
    <xf numFmtId="0" fontId="1" fillId="0" borderId="0" xfId="35" applyBorder="1" applyAlignment="1">
      <alignment horizontal="left"/>
      <protection/>
    </xf>
    <xf numFmtId="3" fontId="1" fillId="0" borderId="0" xfId="35" applyNumberFormat="1" applyBorder="1" applyAlignment="1">
      <alignment horizontal="center"/>
      <protection/>
    </xf>
    <xf numFmtId="0" fontId="1" fillId="0" borderId="0" xfId="35" applyBorder="1" applyAlignment="1">
      <alignment horizontal="right"/>
      <protection/>
    </xf>
    <xf numFmtId="2" fontId="1" fillId="0" borderId="0" xfId="35" applyNumberFormat="1" applyBorder="1" applyAlignment="1">
      <alignment horizontal="right"/>
      <protection/>
    </xf>
    <xf numFmtId="4" fontId="1" fillId="0" borderId="0" xfId="35" applyNumberFormat="1" applyBorder="1">
      <alignment/>
      <protection/>
    </xf>
    <xf numFmtId="0" fontId="13" fillId="0" borderId="0" xfId="35" applyFont="1" applyBorder="1">
      <alignment/>
      <protection/>
    </xf>
    <xf numFmtId="0" fontId="14" fillId="0" borderId="0" xfId="35" applyFont="1" applyBorder="1">
      <alignment/>
      <protection/>
    </xf>
    <xf numFmtId="3" fontId="14" fillId="0" borderId="0" xfId="35" applyNumberFormat="1" applyFont="1" applyBorder="1">
      <alignment/>
      <protection/>
    </xf>
    <xf numFmtId="0" fontId="18" fillId="0" borderId="0" xfId="35" applyFont="1" applyBorder="1">
      <alignment/>
      <protection/>
    </xf>
    <xf numFmtId="172" fontId="1" fillId="0" borderId="0" xfId="35" applyNumberFormat="1" applyBorder="1">
      <alignment/>
      <protection/>
    </xf>
    <xf numFmtId="0" fontId="9" fillId="0" borderId="0" xfId="36" applyFont="1" applyAlignment="1">
      <alignment/>
      <protection/>
    </xf>
    <xf numFmtId="0" fontId="9" fillId="0" borderId="0" xfId="36" applyFont="1">
      <alignment/>
      <protection/>
    </xf>
    <xf numFmtId="0" fontId="1" fillId="0" borderId="0" xfId="36">
      <alignment/>
      <protection/>
    </xf>
    <xf numFmtId="0" fontId="9" fillId="0" borderId="0" xfId="36" applyFont="1" applyAlignment="1">
      <alignment horizontal="left"/>
      <protection/>
    </xf>
    <xf numFmtId="0" fontId="10" fillId="0" borderId="0" xfId="36" applyFont="1" applyAlignment="1">
      <alignment horizontal="left"/>
      <protection/>
    </xf>
    <xf numFmtId="0" fontId="1" fillId="0" borderId="9" xfId="36" applyBorder="1">
      <alignment/>
      <protection/>
    </xf>
    <xf numFmtId="0" fontId="1" fillId="0" borderId="10" xfId="36" applyBorder="1">
      <alignment/>
      <protection/>
    </xf>
    <xf numFmtId="0" fontId="1" fillId="0" borderId="11" xfId="36" applyBorder="1">
      <alignment/>
      <protection/>
    </xf>
    <xf numFmtId="0" fontId="10" fillId="0" borderId="0" xfId="36" applyFont="1">
      <alignment/>
      <protection/>
    </xf>
    <xf numFmtId="0" fontId="1" fillId="0" borderId="0" xfId="36" applyFont="1" applyAlignment="1">
      <alignment horizontal="center"/>
      <protection/>
    </xf>
    <xf numFmtId="0" fontId="1" fillId="0" borderId="0" xfId="36" applyAlignment="1">
      <alignment horizontal="center"/>
      <protection/>
    </xf>
    <xf numFmtId="0" fontId="10" fillId="0" borderId="0" xfId="36" applyFont="1" applyAlignment="1">
      <alignment horizontal="center"/>
      <protection/>
    </xf>
    <xf numFmtId="44" fontId="14" fillId="0" borderId="0" xfId="36" applyNumberFormat="1" applyFont="1">
      <alignment/>
      <protection/>
    </xf>
    <xf numFmtId="0" fontId="1" fillId="0" borderId="0" xfId="36" applyAlignment="1">
      <alignment horizontal="left"/>
      <protection/>
    </xf>
    <xf numFmtId="3" fontId="1" fillId="0" borderId="0" xfId="36" applyNumberFormat="1">
      <alignment/>
      <protection/>
    </xf>
    <xf numFmtId="3" fontId="1" fillId="0" borderId="0" xfId="36" applyNumberFormat="1" applyAlignment="1">
      <alignment horizontal="center"/>
      <protection/>
    </xf>
    <xf numFmtId="0" fontId="1" fillId="0" borderId="0" xfId="36" applyBorder="1">
      <alignment/>
      <protection/>
    </xf>
    <xf numFmtId="0" fontId="1" fillId="0" borderId="0" xfId="37" applyBorder="1">
      <alignment/>
      <protection/>
    </xf>
    <xf numFmtId="0" fontId="1" fillId="0" borderId="9" xfId="37" applyBorder="1">
      <alignment/>
      <protection/>
    </xf>
    <xf numFmtId="0" fontId="1" fillId="0" borderId="10" xfId="37" applyBorder="1">
      <alignment/>
      <protection/>
    </xf>
    <xf numFmtId="0" fontId="1" fillId="0" borderId="11" xfId="37" applyBorder="1">
      <alignment/>
      <protection/>
    </xf>
    <xf numFmtId="0" fontId="9" fillId="0" borderId="0" xfId="37" applyFont="1" applyBorder="1" applyAlignment="1">
      <alignment/>
      <protection/>
    </xf>
    <xf numFmtId="0" fontId="9" fillId="0" borderId="0" xfId="37" applyFont="1" applyBorder="1">
      <alignment/>
      <protection/>
    </xf>
    <xf numFmtId="0" fontId="9" fillId="0" borderId="0" xfId="37" applyFont="1" applyBorder="1" applyAlignment="1">
      <alignment horizontal="left"/>
      <protection/>
    </xf>
    <xf numFmtId="0" fontId="10" fillId="0" borderId="0" xfId="37" applyFont="1" applyBorder="1" applyAlignment="1">
      <alignment horizontal="left"/>
      <protection/>
    </xf>
    <xf numFmtId="0" fontId="10" fillId="0" borderId="0" xfId="37" applyFont="1" applyBorder="1">
      <alignment/>
      <protection/>
    </xf>
    <xf numFmtId="0" fontId="1" fillId="0" borderId="0" xfId="37" applyFont="1" applyBorder="1" applyAlignment="1">
      <alignment horizontal="center"/>
      <protection/>
    </xf>
    <xf numFmtId="0" fontId="1" fillId="0" borderId="0" xfId="37" applyBorder="1" applyAlignment="1">
      <alignment horizontal="center"/>
      <protection/>
    </xf>
    <xf numFmtId="0" fontId="10" fillId="0" borderId="0" xfId="37" applyFont="1" applyBorder="1" applyAlignment="1">
      <alignment horizontal="center"/>
      <protection/>
    </xf>
    <xf numFmtId="0" fontId="10" fillId="3" borderId="0" xfId="37" applyFont="1" applyFill="1" applyBorder="1" applyAlignment="1">
      <alignment horizontal="center"/>
      <protection/>
    </xf>
    <xf numFmtId="0" fontId="1" fillId="3" borderId="0" xfId="37" applyFill="1" applyBorder="1">
      <alignment/>
      <protection/>
    </xf>
    <xf numFmtId="44" fontId="1" fillId="0" borderId="0" xfId="17" applyFont="1" applyBorder="1" applyAlignment="1">
      <alignment/>
    </xf>
    <xf numFmtId="44" fontId="1" fillId="0" borderId="0" xfId="17" applyBorder="1" applyAlignment="1">
      <alignment/>
    </xf>
    <xf numFmtId="0" fontId="1" fillId="0" borderId="0" xfId="37" applyBorder="1" applyAlignment="1">
      <alignment horizontal="left"/>
      <protection/>
    </xf>
    <xf numFmtId="178" fontId="1" fillId="0" borderId="0" xfId="15" applyNumberFormat="1" applyBorder="1" applyAlignment="1">
      <alignment/>
    </xf>
    <xf numFmtId="178" fontId="1" fillId="0" borderId="0" xfId="15" applyNumberFormat="1" applyFill="1" applyBorder="1" applyAlignment="1">
      <alignment/>
    </xf>
    <xf numFmtId="178" fontId="1" fillId="0" borderId="0" xfId="15" applyNumberFormat="1" applyFill="1" applyBorder="1" applyAlignment="1">
      <alignment horizontal="center"/>
    </xf>
    <xf numFmtId="0" fontId="1" fillId="0" borderId="0" xfId="15" applyNumberFormat="1" applyBorder="1" applyAlignment="1">
      <alignment/>
    </xf>
    <xf numFmtId="0" fontId="1" fillId="0" borderId="0" xfId="15" applyNumberFormat="1" applyFill="1" applyBorder="1" applyAlignment="1">
      <alignment/>
    </xf>
    <xf numFmtId="0" fontId="10" fillId="0" borderId="0" xfId="37" applyFont="1" applyFill="1" applyBorder="1" applyAlignment="1">
      <alignment horizontal="center"/>
      <protection/>
    </xf>
    <xf numFmtId="0" fontId="1" fillId="0" borderId="0" xfId="37" applyFill="1" applyBorder="1">
      <alignment/>
      <protection/>
    </xf>
    <xf numFmtId="178" fontId="1" fillId="0" borderId="0" xfId="15" applyNumberFormat="1" applyFont="1" applyBorder="1" applyAlignment="1">
      <alignment/>
    </xf>
    <xf numFmtId="178" fontId="1" fillId="0" borderId="0" xfId="15" applyNumberFormat="1" applyFont="1" applyBorder="1" applyAlignment="1">
      <alignment horizontal="center"/>
    </xf>
    <xf numFmtId="178" fontId="1" fillId="0" borderId="0" xfId="15" applyNumberFormat="1" applyFont="1" applyBorder="1" applyAlignment="1" quotePrefix="1">
      <alignment/>
    </xf>
    <xf numFmtId="177" fontId="1" fillId="0" borderId="0" xfId="15" applyNumberFormat="1" applyFill="1" applyBorder="1" applyAlignment="1">
      <alignment/>
    </xf>
    <xf numFmtId="178" fontId="1" fillId="0" borderId="0" xfId="15" applyNumberFormat="1" applyBorder="1" applyAlignment="1">
      <alignment horizontal="center"/>
    </xf>
    <xf numFmtId="178" fontId="1" fillId="0" borderId="0" xfId="15" applyNumberFormat="1" applyBorder="1" applyAlignment="1">
      <alignment horizontal="right"/>
    </xf>
    <xf numFmtId="178" fontId="10" fillId="0" borderId="0" xfId="15" applyNumberFormat="1" applyFont="1" applyBorder="1" applyAlignment="1">
      <alignment horizontal="right"/>
    </xf>
    <xf numFmtId="43" fontId="1" fillId="0" borderId="0" xfId="15" applyNumberFormat="1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76" fontId="0" fillId="0" borderId="0" xfId="17" applyNumberFormat="1" applyAlignment="1">
      <alignment/>
    </xf>
    <xf numFmtId="0" fontId="0" fillId="0" borderId="0" xfId="17" applyNumberFormat="1" applyAlignment="1">
      <alignment/>
    </xf>
    <xf numFmtId="3" fontId="0" fillId="0" borderId="0" xfId="15" applyNumberFormat="1" applyAlignment="1">
      <alignment/>
    </xf>
    <xf numFmtId="3" fontId="0" fillId="0" borderId="0" xfId="15" applyNumberFormat="1" applyAlignment="1">
      <alignment horizontal="right"/>
    </xf>
    <xf numFmtId="3" fontId="0" fillId="0" borderId="0" xfId="15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" fillId="0" borderId="0" xfId="37" applyFont="1" applyBorder="1">
      <alignment/>
      <protection/>
    </xf>
    <xf numFmtId="0" fontId="1" fillId="0" borderId="0" xfId="37" applyFont="1" applyBorder="1" applyAlignment="1">
      <alignment horizontal="left"/>
      <protection/>
    </xf>
    <xf numFmtId="0" fontId="9" fillId="0" borderId="12" xfId="38" applyFont="1" applyBorder="1" applyAlignment="1">
      <alignment/>
      <protection/>
    </xf>
    <xf numFmtId="0" fontId="9" fillId="0" borderId="13" xfId="38" applyFont="1" applyBorder="1">
      <alignment/>
      <protection/>
    </xf>
    <xf numFmtId="0" fontId="1" fillId="0" borderId="13" xfId="38" applyBorder="1">
      <alignment/>
      <protection/>
    </xf>
    <xf numFmtId="0" fontId="9" fillId="0" borderId="14" xfId="38" applyFont="1" applyBorder="1">
      <alignment/>
      <protection/>
    </xf>
    <xf numFmtId="0" fontId="9" fillId="0" borderId="0" xfId="38" applyFont="1">
      <alignment/>
      <protection/>
    </xf>
    <xf numFmtId="0" fontId="1" fillId="0" borderId="0" xfId="38" applyBorder="1">
      <alignment/>
      <protection/>
    </xf>
    <xf numFmtId="0" fontId="1" fillId="0" borderId="14" xfId="38" applyBorder="1">
      <alignment/>
      <protection/>
    </xf>
    <xf numFmtId="0" fontId="1" fillId="0" borderId="0" xfId="38">
      <alignment/>
      <protection/>
    </xf>
    <xf numFmtId="0" fontId="9" fillId="0" borderId="14" xfId="38" applyFont="1" applyBorder="1" applyAlignment="1">
      <alignment horizontal="left"/>
      <protection/>
    </xf>
    <xf numFmtId="0" fontId="10" fillId="0" borderId="14" xfId="38" applyFont="1" applyBorder="1" applyAlignment="1">
      <alignment horizontal="left"/>
      <protection/>
    </xf>
    <xf numFmtId="0" fontId="1" fillId="0" borderId="9" xfId="38" applyBorder="1">
      <alignment/>
      <protection/>
    </xf>
    <xf numFmtId="0" fontId="1" fillId="0" borderId="10" xfId="38" applyBorder="1">
      <alignment/>
      <protection/>
    </xf>
    <xf numFmtId="0" fontId="10" fillId="0" borderId="14" xfId="38" applyFont="1" applyBorder="1">
      <alignment/>
      <protection/>
    </xf>
    <xf numFmtId="0" fontId="1" fillId="0" borderId="11" xfId="38" applyBorder="1">
      <alignment/>
      <protection/>
    </xf>
    <xf numFmtId="0" fontId="10" fillId="0" borderId="15" xfId="38" applyFont="1" applyBorder="1">
      <alignment/>
      <protection/>
    </xf>
    <xf numFmtId="0" fontId="1" fillId="0" borderId="16" xfId="38" applyBorder="1">
      <alignment/>
      <protection/>
    </xf>
    <xf numFmtId="0" fontId="1" fillId="0" borderId="17" xfId="38" applyFont="1" applyBorder="1" applyAlignment="1">
      <alignment horizontal="center"/>
      <protection/>
    </xf>
    <xf numFmtId="0" fontId="1" fillId="0" borderId="18" xfId="38" applyBorder="1">
      <alignment/>
      <protection/>
    </xf>
    <xf numFmtId="0" fontId="1" fillId="0" borderId="18" xfId="38" applyBorder="1" applyAlignment="1">
      <alignment horizontal="center"/>
      <protection/>
    </xf>
    <xf numFmtId="0" fontId="1" fillId="0" borderId="17" xfId="38" applyBorder="1">
      <alignment/>
      <protection/>
    </xf>
    <xf numFmtId="0" fontId="10" fillId="0" borderId="17" xfId="38" applyFont="1" applyBorder="1" applyAlignment="1">
      <alignment horizontal="center"/>
      <protection/>
    </xf>
    <xf numFmtId="0" fontId="10" fillId="3" borderId="14" xfId="38" applyFont="1" applyFill="1" applyBorder="1" applyAlignment="1">
      <alignment horizontal="center"/>
      <protection/>
    </xf>
    <xf numFmtId="0" fontId="1" fillId="3" borderId="0" xfId="38" applyFill="1">
      <alignment/>
      <protection/>
    </xf>
    <xf numFmtId="0" fontId="10" fillId="0" borderId="17" xfId="38" applyFont="1" applyBorder="1" applyAlignment="1">
      <alignment horizontal="left"/>
      <protection/>
    </xf>
    <xf numFmtId="0" fontId="10" fillId="0" borderId="18" xfId="38" applyFont="1" applyBorder="1">
      <alignment/>
      <protection/>
    </xf>
    <xf numFmtId="0" fontId="1" fillId="0" borderId="17" xfId="38" applyBorder="1" applyAlignment="1">
      <alignment horizontal="center"/>
      <protection/>
    </xf>
    <xf numFmtId="0" fontId="10" fillId="0" borderId="17" xfId="38" applyFont="1" applyBorder="1">
      <alignment/>
      <protection/>
    </xf>
    <xf numFmtId="0" fontId="1" fillId="0" borderId="18" xfId="38" applyBorder="1" applyAlignment="1">
      <alignment horizontal="left"/>
      <protection/>
    </xf>
    <xf numFmtId="0" fontId="10" fillId="0" borderId="17" xfId="38" applyFont="1" applyFill="1" applyBorder="1" applyAlignment="1">
      <alignment horizontal="center"/>
      <protection/>
    </xf>
    <xf numFmtId="0" fontId="1" fillId="0" borderId="18" xfId="38" applyFill="1" applyBorder="1">
      <alignment/>
      <protection/>
    </xf>
    <xf numFmtId="0" fontId="1" fillId="0" borderId="0" xfId="38" applyBorder="1" applyAlignment="1">
      <alignment horizontal="center"/>
      <protection/>
    </xf>
    <xf numFmtId="0" fontId="1" fillId="3" borderId="0" xfId="38" applyFill="1" applyBorder="1">
      <alignment/>
      <protection/>
    </xf>
    <xf numFmtId="0" fontId="10" fillId="0" borderId="0" xfId="38" applyFont="1" applyBorder="1" applyAlignment="1">
      <alignment horizontal="center"/>
      <protection/>
    </xf>
    <xf numFmtId="178" fontId="1" fillId="0" borderId="0" xfId="15" applyNumberFormat="1" applyFont="1" applyFill="1" applyBorder="1" applyAlignment="1">
      <alignment/>
    </xf>
    <xf numFmtId="177" fontId="1" fillId="0" borderId="0" xfId="15" applyNumberFormat="1" applyFont="1" applyFill="1" applyBorder="1" applyAlignment="1">
      <alignment/>
    </xf>
    <xf numFmtId="178" fontId="1" fillId="0" borderId="0" xfId="15" applyNumberFormat="1" applyFont="1" applyBorder="1" applyAlignment="1">
      <alignment horizontal="right"/>
    </xf>
    <xf numFmtId="41" fontId="1" fillId="0" borderId="0" xfId="15" applyNumberFormat="1" applyBorder="1" applyAlignment="1">
      <alignment/>
    </xf>
    <xf numFmtId="0" fontId="9" fillId="0" borderId="0" xfId="40" applyFont="1" applyAlignment="1">
      <alignment/>
      <protection/>
    </xf>
    <xf numFmtId="0" fontId="9" fillId="0" borderId="0" xfId="40" applyFont="1">
      <alignment/>
      <protection/>
    </xf>
    <xf numFmtId="0" fontId="1" fillId="0" borderId="0" xfId="40">
      <alignment/>
      <protection/>
    </xf>
    <xf numFmtId="0" fontId="9" fillId="0" borderId="0" xfId="40" applyFont="1" applyAlignment="1">
      <alignment horizontal="left"/>
      <protection/>
    </xf>
    <xf numFmtId="0" fontId="10" fillId="0" borderId="0" xfId="40" applyFont="1" applyAlignment="1">
      <alignment horizontal="left"/>
      <protection/>
    </xf>
    <xf numFmtId="0" fontId="1" fillId="0" borderId="9" xfId="40" applyBorder="1">
      <alignment/>
      <protection/>
    </xf>
    <xf numFmtId="0" fontId="1" fillId="0" borderId="10" xfId="40" applyBorder="1">
      <alignment/>
      <protection/>
    </xf>
    <xf numFmtId="0" fontId="1" fillId="0" borderId="11" xfId="40" applyBorder="1">
      <alignment/>
      <protection/>
    </xf>
    <xf numFmtId="0" fontId="10" fillId="0" borderId="0" xfId="40" applyFont="1">
      <alignment/>
      <protection/>
    </xf>
    <xf numFmtId="0" fontId="1" fillId="0" borderId="0" xfId="40" applyFont="1" applyAlignment="1">
      <alignment horizontal="center"/>
      <protection/>
    </xf>
    <xf numFmtId="0" fontId="1" fillId="0" borderId="0" xfId="40" applyAlignment="1">
      <alignment horizontal="center"/>
      <protection/>
    </xf>
    <xf numFmtId="0" fontId="10" fillId="0" borderId="0" xfId="40" applyFont="1" applyAlignment="1">
      <alignment horizontal="center"/>
      <protection/>
    </xf>
    <xf numFmtId="6" fontId="1" fillId="0" borderId="0" xfId="40" applyNumberFormat="1">
      <alignment/>
      <protection/>
    </xf>
    <xf numFmtId="0" fontId="1" fillId="0" borderId="0" xfId="40" applyAlignment="1">
      <alignment horizontal="left"/>
      <protection/>
    </xf>
    <xf numFmtId="0" fontId="1" fillId="0" borderId="0" xfId="40" applyBorder="1">
      <alignment/>
      <protection/>
    </xf>
    <xf numFmtId="0" fontId="9" fillId="0" borderId="0" xfId="39" applyFont="1" applyAlignment="1">
      <alignment/>
      <protection/>
    </xf>
    <xf numFmtId="0" fontId="9" fillId="0" borderId="0" xfId="39" applyFont="1">
      <alignment/>
      <protection/>
    </xf>
    <xf numFmtId="0" fontId="1" fillId="0" borderId="0" xfId="39">
      <alignment/>
      <protection/>
    </xf>
    <xf numFmtId="0" fontId="9" fillId="0" borderId="0" xfId="39" applyFont="1" applyAlignment="1">
      <alignment horizontal="left"/>
      <protection/>
    </xf>
    <xf numFmtId="0" fontId="10" fillId="0" borderId="0" xfId="39" applyFont="1" applyAlignment="1">
      <alignment horizontal="left"/>
      <protection/>
    </xf>
    <xf numFmtId="0" fontId="1" fillId="0" borderId="9" xfId="39" applyBorder="1">
      <alignment/>
      <protection/>
    </xf>
    <xf numFmtId="0" fontId="1" fillId="0" borderId="10" xfId="39" applyBorder="1">
      <alignment/>
      <protection/>
    </xf>
    <xf numFmtId="0" fontId="1" fillId="0" borderId="11" xfId="39" applyBorder="1">
      <alignment/>
      <protection/>
    </xf>
    <xf numFmtId="0" fontId="10" fillId="0" borderId="0" xfId="39" applyFont="1">
      <alignment/>
      <protection/>
    </xf>
    <xf numFmtId="0" fontId="1" fillId="0" borderId="0" xfId="39" applyFont="1" applyAlignment="1">
      <alignment horizontal="center"/>
      <protection/>
    </xf>
    <xf numFmtId="0" fontId="1" fillId="0" borderId="0" xfId="39" applyAlignment="1">
      <alignment horizontal="center"/>
      <protection/>
    </xf>
    <xf numFmtId="0" fontId="10" fillId="0" borderId="0" xfId="39" applyFont="1" applyAlignment="1">
      <alignment horizontal="center"/>
      <protection/>
    </xf>
    <xf numFmtId="3" fontId="1" fillId="0" borderId="0" xfId="39" applyNumberFormat="1">
      <alignment/>
      <protection/>
    </xf>
    <xf numFmtId="0" fontId="1" fillId="0" borderId="0" xfId="39" applyAlignment="1">
      <alignment horizontal="left"/>
      <protection/>
    </xf>
    <xf numFmtId="0" fontId="1" fillId="0" borderId="0" xfId="39" applyBorder="1">
      <alignment/>
      <protection/>
    </xf>
    <xf numFmtId="0" fontId="9" fillId="0" borderId="0" xfId="41" applyFont="1" applyAlignment="1">
      <alignment/>
      <protection/>
    </xf>
    <xf numFmtId="0" fontId="9" fillId="0" borderId="0" xfId="41" applyFont="1">
      <alignment/>
      <protection/>
    </xf>
    <xf numFmtId="0" fontId="1" fillId="0" borderId="0" xfId="41">
      <alignment/>
      <protection/>
    </xf>
    <xf numFmtId="0" fontId="9" fillId="0" borderId="0" xfId="41" applyFont="1" applyAlignment="1">
      <alignment horizontal="left"/>
      <protection/>
    </xf>
    <xf numFmtId="15" fontId="10" fillId="0" borderId="0" xfId="41" applyNumberFormat="1" applyFont="1">
      <alignment/>
      <protection/>
    </xf>
    <xf numFmtId="0" fontId="10" fillId="0" borderId="0" xfId="41" applyFont="1" applyAlignment="1">
      <alignment horizontal="left"/>
      <protection/>
    </xf>
    <xf numFmtId="0" fontId="1" fillId="0" borderId="9" xfId="41" applyBorder="1">
      <alignment/>
      <protection/>
    </xf>
    <xf numFmtId="0" fontId="1" fillId="0" borderId="10" xfId="41" applyBorder="1">
      <alignment/>
      <protection/>
    </xf>
    <xf numFmtId="0" fontId="1" fillId="0" borderId="11" xfId="41" applyBorder="1">
      <alignment/>
      <protection/>
    </xf>
    <xf numFmtId="0" fontId="10" fillId="0" borderId="0" xfId="41" applyFont="1">
      <alignment/>
      <protection/>
    </xf>
    <xf numFmtId="0" fontId="1" fillId="0" borderId="9" xfId="41" applyFont="1" applyBorder="1">
      <alignment/>
      <protection/>
    </xf>
    <xf numFmtId="0" fontId="19" fillId="0" borderId="11" xfId="41" applyFont="1" applyBorder="1">
      <alignment/>
      <protection/>
    </xf>
    <xf numFmtId="0" fontId="1" fillId="0" borderId="0" xfId="41" applyFont="1" applyAlignment="1">
      <alignment horizontal="center"/>
      <protection/>
    </xf>
    <xf numFmtId="0" fontId="1" fillId="0" borderId="0" xfId="41" applyAlignment="1">
      <alignment horizontal="center"/>
      <protection/>
    </xf>
    <xf numFmtId="0" fontId="10" fillId="0" borderId="0" xfId="41" applyFont="1" applyAlignment="1">
      <alignment horizontal="center"/>
      <protection/>
    </xf>
    <xf numFmtId="3" fontId="1" fillId="0" borderId="0" xfId="41" applyNumberFormat="1">
      <alignment/>
      <protection/>
    </xf>
    <xf numFmtId="0" fontId="1" fillId="0" borderId="0" xfId="41" applyFont="1">
      <alignment/>
      <protection/>
    </xf>
    <xf numFmtId="0" fontId="1" fillId="0" borderId="0" xfId="41" applyAlignment="1">
      <alignment horizontal="left"/>
      <protection/>
    </xf>
    <xf numFmtId="0" fontId="1" fillId="0" borderId="0" xfId="41" applyBorder="1">
      <alignment/>
      <protection/>
    </xf>
    <xf numFmtId="0" fontId="9" fillId="0" borderId="0" xfId="42" applyFont="1" applyAlignment="1">
      <alignment/>
      <protection/>
    </xf>
    <xf numFmtId="0" fontId="9" fillId="0" borderId="0" xfId="42" applyFont="1">
      <alignment/>
      <protection/>
    </xf>
    <xf numFmtId="0" fontId="1" fillId="0" borderId="0" xfId="42">
      <alignment/>
      <protection/>
    </xf>
    <xf numFmtId="0" fontId="9" fillId="0" borderId="0" xfId="42" applyFont="1" applyAlignment="1">
      <alignment horizontal="left"/>
      <protection/>
    </xf>
    <xf numFmtId="0" fontId="10" fillId="0" borderId="0" xfId="42" applyFont="1" applyAlignment="1">
      <alignment horizontal="left"/>
      <protection/>
    </xf>
    <xf numFmtId="0" fontId="1" fillId="0" borderId="9" xfId="42" applyBorder="1">
      <alignment/>
      <protection/>
    </xf>
    <xf numFmtId="0" fontId="1" fillId="0" borderId="10" xfId="42" applyBorder="1">
      <alignment/>
      <protection/>
    </xf>
    <xf numFmtId="0" fontId="1" fillId="0" borderId="11" xfId="42" applyBorder="1">
      <alignment/>
      <protection/>
    </xf>
    <xf numFmtId="0" fontId="10" fillId="0" borderId="0" xfId="42" applyFont="1">
      <alignment/>
      <protection/>
    </xf>
    <xf numFmtId="0" fontId="1" fillId="0" borderId="0" xfId="42" applyFont="1" applyAlignment="1">
      <alignment horizontal="center"/>
      <protection/>
    </xf>
    <xf numFmtId="0" fontId="1" fillId="0" borderId="0" xfId="42" applyAlignment="1">
      <alignment horizontal="center"/>
      <protection/>
    </xf>
    <xf numFmtId="0" fontId="10" fillId="0" borderId="0" xfId="42" applyFont="1" applyAlignment="1">
      <alignment horizontal="center"/>
      <protection/>
    </xf>
    <xf numFmtId="3" fontId="1" fillId="0" borderId="0" xfId="42" applyNumberFormat="1">
      <alignment/>
      <protection/>
    </xf>
    <xf numFmtId="0" fontId="1" fillId="0" borderId="0" xfId="42" applyAlignment="1">
      <alignment horizontal="left"/>
      <protection/>
    </xf>
    <xf numFmtId="0" fontId="1" fillId="0" borderId="0" xfId="42" applyBorder="1">
      <alignment/>
      <protection/>
    </xf>
    <xf numFmtId="0" fontId="1" fillId="0" borderId="9" xfId="37" applyFont="1" applyBorder="1">
      <alignment/>
      <protection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1" fillId="0" borderId="9" xfId="35" applyBorder="1">
      <alignment/>
      <protection/>
    </xf>
    <xf numFmtId="0" fontId="1" fillId="0" borderId="10" xfId="35" applyBorder="1">
      <alignment/>
      <protection/>
    </xf>
    <xf numFmtId="0" fontId="1" fillId="0" borderId="11" xfId="35" applyBorder="1">
      <alignment/>
      <protection/>
    </xf>
    <xf numFmtId="0" fontId="6" fillId="0" borderId="0" xfId="27" applyFont="1" applyAlignment="1">
      <alignment horizontal="center"/>
      <protection/>
    </xf>
    <xf numFmtId="191" fontId="6" fillId="0" borderId="0" xfId="27" applyNumberFormat="1" applyFont="1" applyAlignment="1">
      <alignment horizontal="right"/>
      <protection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27" applyFont="1" applyAlignment="1">
      <alignment horizontal="right"/>
      <protection/>
    </xf>
    <xf numFmtId="6" fontId="6" fillId="0" borderId="0" xfId="27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192" fontId="6" fillId="0" borderId="0" xfId="27" applyNumberFormat="1" applyFont="1" applyAlignment="1">
      <alignment horizontal="right"/>
      <protection/>
    </xf>
    <xf numFmtId="0" fontId="7" fillId="0" borderId="20" xfId="27" applyFont="1" applyBorder="1" applyAlignment="1">
      <alignment horizontal="center" vertical="center" wrapText="1"/>
      <protection/>
    </xf>
    <xf numFmtId="0" fontId="4" fillId="0" borderId="10" xfId="27" applyFont="1" applyBorder="1" applyAlignment="1">
      <alignment horizontal="left"/>
      <protection/>
    </xf>
    <xf numFmtId="0" fontId="4" fillId="0" borderId="0" xfId="27" applyFont="1" applyBorder="1" applyAlignment="1">
      <alignment horizontal="left"/>
      <protection/>
    </xf>
    <xf numFmtId="0" fontId="6" fillId="0" borderId="0" xfId="27" applyFont="1" applyAlignment="1">
      <alignment horizontal="left"/>
      <protection/>
    </xf>
    <xf numFmtId="165" fontId="6" fillId="0" borderId="21" xfId="27" applyNumberFormat="1" applyFont="1" applyBorder="1" applyAlignment="1">
      <alignment horizontal="center"/>
      <protection/>
    </xf>
    <xf numFmtId="38" fontId="6" fillId="0" borderId="22" xfId="27" applyNumberFormat="1" applyFont="1" applyBorder="1" applyAlignment="1">
      <alignment horizontal="right"/>
      <protection/>
    </xf>
    <xf numFmtId="40" fontId="6" fillId="0" borderId="23" xfId="27" applyNumberFormat="1" applyFont="1" applyBorder="1" applyAlignment="1">
      <alignment horizontal="right"/>
      <protection/>
    </xf>
    <xf numFmtId="191" fontId="6" fillId="0" borderId="23" xfId="27" applyNumberFormat="1" applyFont="1" applyBorder="1" applyAlignment="1">
      <alignment horizontal="right"/>
      <protection/>
    </xf>
    <xf numFmtId="192" fontId="6" fillId="0" borderId="23" xfId="27" applyNumberFormat="1" applyFont="1" applyBorder="1" applyAlignment="1">
      <alignment horizontal="right"/>
      <protection/>
    </xf>
    <xf numFmtId="0" fontId="5" fillId="0" borderId="6" xfId="27" applyFont="1" applyFill="1" applyBorder="1">
      <alignment/>
      <protection/>
    </xf>
    <xf numFmtId="0" fontId="6" fillId="2" borderId="24" xfId="27" applyFont="1" applyFill="1" applyBorder="1">
      <alignment/>
      <protection/>
    </xf>
    <xf numFmtId="0" fontId="6" fillId="2" borderId="25" xfId="27" applyFont="1" applyFill="1" applyBorder="1" applyAlignment="1">
      <alignment horizontal="center" wrapText="1"/>
      <protection/>
    </xf>
    <xf numFmtId="0" fontId="7" fillId="0" borderId="26" xfId="27" applyFont="1" applyBorder="1" applyAlignment="1">
      <alignment horizontal="center" vertical="center"/>
      <protection/>
    </xf>
    <xf numFmtId="0" fontId="7" fillId="0" borderId="27" xfId="27" applyFont="1" applyBorder="1" applyAlignment="1">
      <alignment horizontal="center" vertical="center"/>
      <protection/>
    </xf>
    <xf numFmtId="164" fontId="6" fillId="0" borderId="0" xfId="27" applyNumberFormat="1" applyFont="1" applyAlignment="1">
      <alignment horizontal="right"/>
      <protection/>
    </xf>
    <xf numFmtId="0" fontId="7" fillId="0" borderId="26" xfId="27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5" fillId="0" borderId="28" xfId="27" applyFont="1" applyBorder="1" applyAlignment="1">
      <alignment horizontal="center" vertical="center"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 horizontal="center" vertical="center"/>
    </xf>
    <xf numFmtId="0" fontId="5" fillId="0" borderId="29" xfId="27" applyFont="1" applyBorder="1" applyAlignment="1">
      <alignment horizontal="center" vertical="center"/>
      <protection/>
    </xf>
    <xf numFmtId="0" fontId="7" fillId="0" borderId="31" xfId="27" applyFont="1" applyBorder="1" applyAlignment="1">
      <alignment horizontal="center" vertical="center"/>
      <protection/>
    </xf>
    <xf numFmtId="0" fontId="0" fillId="0" borderId="26" xfId="0" applyBorder="1" applyAlignment="1">
      <alignment/>
    </xf>
    <xf numFmtId="0" fontId="5" fillId="0" borderId="9" xfId="27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9" xfId="27" applyFont="1" applyBorder="1" applyAlignment="1">
      <alignment horizontal="center" vertical="center"/>
      <protection/>
    </xf>
    <xf numFmtId="0" fontId="8" fillId="0" borderId="31" xfId="27" applyFont="1" applyBorder="1" applyAlignment="1">
      <alignment horizontal="center" vertical="center"/>
      <protection/>
    </xf>
    <xf numFmtId="0" fontId="20" fillId="0" borderId="26" xfId="0" applyFont="1" applyBorder="1" applyAlignment="1">
      <alignment/>
    </xf>
    <xf numFmtId="0" fontId="4" fillId="0" borderId="28" xfId="27" applyFont="1" applyBorder="1" applyAlignment="1">
      <alignment horizontal="center" vertical="center"/>
      <protection/>
    </xf>
    <xf numFmtId="0" fontId="7" fillId="0" borderId="20" xfId="27" applyFont="1" applyBorder="1" applyAlignment="1">
      <alignment horizontal="center" vertical="center"/>
      <protection/>
    </xf>
    <xf numFmtId="0" fontId="7" fillId="0" borderId="32" xfId="27" applyFont="1" applyBorder="1" applyAlignment="1">
      <alignment horizontal="center" vertical="center"/>
      <protection/>
    </xf>
    <xf numFmtId="0" fontId="7" fillId="0" borderId="33" xfId="27" applyFont="1" applyBorder="1" applyAlignment="1">
      <alignment horizontal="center" vertical="center"/>
      <protection/>
    </xf>
    <xf numFmtId="0" fontId="7" fillId="0" borderId="31" xfId="27" applyNumberFormat="1" applyFont="1" applyBorder="1" applyAlignment="1">
      <alignment horizontal="center" vertical="center"/>
      <protection/>
    </xf>
    <xf numFmtId="0" fontId="7" fillId="0" borderId="26" xfId="27" applyNumberFormat="1" applyFont="1" applyBorder="1" applyAlignment="1">
      <alignment horizontal="center" vertical="center"/>
      <protection/>
    </xf>
    <xf numFmtId="0" fontId="7" fillId="0" borderId="27" xfId="27" applyNumberFormat="1" applyFont="1" applyBorder="1" applyAlignment="1">
      <alignment horizontal="center" vertical="center"/>
      <protection/>
    </xf>
    <xf numFmtId="0" fontId="4" fillId="0" borderId="10" xfId="27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7" xfId="0" applyBorder="1" applyAlignment="1">
      <alignment/>
    </xf>
    <xf numFmtId="0" fontId="5" fillId="0" borderId="10" xfId="27" applyFont="1" applyBorder="1" applyAlignment="1">
      <alignment horizontal="center" vertical="center"/>
      <protection/>
    </xf>
    <xf numFmtId="0" fontId="5" fillId="0" borderId="11" xfId="27" applyFont="1" applyBorder="1" applyAlignment="1">
      <alignment horizontal="center" vertical="center"/>
      <protection/>
    </xf>
    <xf numFmtId="0" fontId="6" fillId="0" borderId="31" xfId="27" applyFont="1" applyBorder="1" applyAlignment="1">
      <alignment horizontal="center" vertical="center"/>
      <protection/>
    </xf>
    <xf numFmtId="0" fontId="6" fillId="0" borderId="26" xfId="27" applyFont="1" applyBorder="1" applyAlignment="1">
      <alignment horizontal="center" vertical="center"/>
      <protection/>
    </xf>
    <xf numFmtId="0" fontId="6" fillId="0" borderId="27" xfId="27" applyFont="1" applyBorder="1" applyAlignment="1">
      <alignment horizontal="center" vertical="center"/>
      <protection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37" applyFont="1" applyBorder="1" applyAlignment="1">
      <alignment horizontal="center"/>
      <protection/>
    </xf>
    <xf numFmtId="0" fontId="1" fillId="0" borderId="0" xfId="37" applyBorder="1" applyAlignment="1">
      <alignment horizontal="center"/>
      <protection/>
    </xf>
    <xf numFmtId="0" fontId="10" fillId="0" borderId="0" xfId="38" applyFont="1" applyBorder="1" applyAlignment="1">
      <alignment horizontal="center"/>
      <protection/>
    </xf>
    <xf numFmtId="0" fontId="1" fillId="0" borderId="0" xfId="38" applyBorder="1" applyAlignment="1">
      <alignment horizontal="center"/>
      <protection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_LibStats00-01" xfId="21"/>
    <cellStyle name="Normal_CHI_LibStats00-01" xfId="22"/>
    <cellStyle name="Normal_CMA_LibStats00-01" xfId="23"/>
    <cellStyle name="Normal_DH_LibStats00-01" xfId="24"/>
    <cellStyle name="Normal_FRE_LibStats00-01" xfId="25"/>
    <cellStyle name="Normal_FUL_LibStats00-01" xfId="26"/>
    <cellStyle name="Normal_GS-LibStats_99-00allCAMPS" xfId="27"/>
    <cellStyle name="Normal_HAY_LibStats00-01" xfId="28"/>
    <cellStyle name="Normal_HUM_LibStats00-01" xfId="29"/>
    <cellStyle name="Normal_LA_LibStats00-01" xfId="30"/>
    <cellStyle name="Normal_LB_LibStats00-01" xfId="31"/>
    <cellStyle name="Normal_MB_LibStats00-01" xfId="32"/>
    <cellStyle name="Normal_NOR_LibStats00-01" xfId="33"/>
    <cellStyle name="Normal_POM_LibStats00-01" xfId="34"/>
    <cellStyle name="Normal_SAC_stats00-01" xfId="35"/>
    <cellStyle name="Normal_SB_LibStats00-01" xfId="36"/>
    <cellStyle name="Normal_SD_LibStats%2C%00-01" xfId="37"/>
    <cellStyle name="Normal_SJ_LibStats00-01" xfId="38"/>
    <cellStyle name="Normal_SLO_LibStats00-01" xfId="39"/>
    <cellStyle name="Normal_SM_LibStats00-01" xfId="40"/>
    <cellStyle name="Normal_Son_LibStats00-01" xfId="41"/>
    <cellStyle name="Normal_STA_LibStats00-01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28575</xdr:rowOff>
    </xdr:from>
    <xdr:to>
      <xdr:col>0</xdr:col>
      <xdr:colOff>1238250</xdr:colOff>
      <xdr:row>2</xdr:row>
      <xdr:rowOff>1200150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1975"/>
          <a:ext cx="1219200" cy="1171575"/>
        </a:xfrm>
        <a:prstGeom prst="rect">
          <a:avLst/>
        </a:prstGeom>
        <a:solidFill>
          <a:srgbClr val="FFFFFF"/>
        </a:solidFill>
        <a:ln w="38100" cmpd="dbl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G36"/>
  <sheetViews>
    <sheetView tabSelected="1" workbookViewId="0" topLeftCell="X4">
      <selection activeCell="X6" sqref="A6:IV6"/>
    </sheetView>
  </sheetViews>
  <sheetFormatPr defaultColWidth="9.140625" defaultRowHeight="12.75"/>
  <cols>
    <col min="1" max="1" width="18.7109375" style="1" customWidth="1"/>
    <col min="2" max="13" width="11.421875" style="1" customWidth="1"/>
    <col min="14" max="14" width="14.00390625" style="1" customWidth="1"/>
    <col min="15" max="20" width="11.421875" style="1" customWidth="1"/>
    <col min="21" max="21" width="11.8515625" style="1" customWidth="1"/>
    <col min="22" max="22" width="13.57421875" style="1" customWidth="1"/>
    <col min="23" max="24" width="11.421875" style="1" customWidth="1"/>
    <col min="25" max="25" width="11.8515625" style="1" customWidth="1"/>
    <col min="26" max="26" width="12.7109375" style="1" customWidth="1"/>
    <col min="27" max="33" width="11.421875" style="1" customWidth="1"/>
    <col min="34" max="34" width="12.7109375" style="1" customWidth="1"/>
    <col min="35" max="35" width="13.00390625" style="1" customWidth="1"/>
    <col min="36" max="36" width="12.7109375" style="1" customWidth="1"/>
    <col min="37" max="37" width="13.57421875" style="1" customWidth="1"/>
    <col min="38" max="38" width="11.7109375" style="1" customWidth="1"/>
    <col min="39" max="50" width="11.421875" style="1" customWidth="1"/>
    <col min="51" max="51" width="11.8515625" style="1" customWidth="1"/>
    <col min="52" max="52" width="12.7109375" style="1" customWidth="1"/>
    <col min="53" max="53" width="13.28125" style="1" hidden="1" customWidth="1"/>
    <col min="54" max="65" width="11.421875" style="1" customWidth="1"/>
    <col min="66" max="66" width="12.140625" style="1" customWidth="1"/>
    <col min="67" max="68" width="11.421875" style="1" customWidth="1"/>
    <col min="69" max="70" width="11.421875" style="1" hidden="1" customWidth="1"/>
    <col min="71" max="74" width="11.421875" style="1" customWidth="1"/>
    <col min="75" max="75" width="11.421875" style="1" hidden="1" customWidth="1"/>
    <col min="76" max="16384" width="11.421875" style="1" customWidth="1"/>
  </cols>
  <sheetData>
    <row r="1" spans="1:118" s="439" customFormat="1" ht="15.75">
      <c r="A1" s="438"/>
      <c r="B1" s="438"/>
      <c r="C1" s="474"/>
      <c r="D1" s="475"/>
      <c r="E1" s="475"/>
      <c r="F1" s="475"/>
      <c r="G1" s="475"/>
      <c r="H1" s="475"/>
      <c r="I1" s="475"/>
      <c r="J1" s="476"/>
      <c r="K1" s="461" t="s">
        <v>0</v>
      </c>
      <c r="L1" s="462"/>
      <c r="M1" s="462"/>
      <c r="N1" s="462"/>
      <c r="O1" s="462"/>
      <c r="P1" s="462"/>
      <c r="Q1" s="462"/>
      <c r="R1" s="462"/>
      <c r="S1" s="462"/>
      <c r="T1" s="463"/>
      <c r="U1" s="461" t="s">
        <v>0</v>
      </c>
      <c r="V1" s="478"/>
      <c r="W1" s="478"/>
      <c r="X1" s="478"/>
      <c r="Y1" s="478"/>
      <c r="Z1" s="478"/>
      <c r="AA1" s="478"/>
      <c r="AB1" s="479"/>
      <c r="AC1" s="461" t="s">
        <v>0</v>
      </c>
      <c r="AD1" s="478"/>
      <c r="AE1" s="478"/>
      <c r="AF1" s="478"/>
      <c r="AG1" s="478"/>
      <c r="AH1" s="478"/>
      <c r="AI1" s="478"/>
      <c r="AJ1" s="479"/>
      <c r="AK1" s="461" t="s">
        <v>1</v>
      </c>
      <c r="AL1" s="462"/>
      <c r="AM1" s="462"/>
      <c r="AN1" s="462"/>
      <c r="AO1" s="462"/>
      <c r="AP1" s="462"/>
      <c r="AQ1" s="462"/>
      <c r="AR1" s="462"/>
      <c r="AS1" s="462"/>
      <c r="AT1" s="463"/>
      <c r="AU1" s="454" t="s">
        <v>1</v>
      </c>
      <c r="AV1" s="455"/>
      <c r="AW1" s="455"/>
      <c r="AX1" s="455"/>
      <c r="AY1" s="455"/>
      <c r="AZ1" s="455"/>
      <c r="BA1" s="455"/>
      <c r="BB1" s="455"/>
      <c r="BC1" s="455"/>
      <c r="BD1" s="455"/>
      <c r="BE1" s="455"/>
      <c r="BF1" s="458" t="s">
        <v>1</v>
      </c>
      <c r="BG1" s="455"/>
      <c r="BH1" s="455"/>
      <c r="BI1" s="455"/>
      <c r="BJ1" s="455"/>
      <c r="BK1" s="455"/>
      <c r="BL1" s="455"/>
      <c r="BM1" s="456"/>
      <c r="BN1" s="454" t="s">
        <v>1</v>
      </c>
      <c r="BO1" s="455"/>
      <c r="BP1" s="455"/>
      <c r="BQ1" s="455"/>
      <c r="BR1" s="455"/>
      <c r="BS1" s="455"/>
      <c r="BT1" s="455"/>
      <c r="BU1" s="455"/>
      <c r="BV1" s="455"/>
      <c r="BW1" s="455"/>
      <c r="BX1" s="455"/>
      <c r="BY1" s="455"/>
      <c r="CA1" s="454" t="s">
        <v>1</v>
      </c>
      <c r="CB1" s="455"/>
      <c r="CC1" s="455"/>
      <c r="CD1" s="455"/>
      <c r="CE1" s="455"/>
      <c r="CF1" s="455"/>
      <c r="CG1" s="455"/>
      <c r="CH1" s="456"/>
      <c r="CI1" s="461" t="s">
        <v>1</v>
      </c>
      <c r="CJ1" s="462"/>
      <c r="CK1" s="462"/>
      <c r="CL1" s="462"/>
      <c r="CM1" s="462"/>
      <c r="CN1" s="462"/>
      <c r="CO1" s="462"/>
      <c r="CP1" s="463"/>
      <c r="CQ1" s="464"/>
      <c r="CR1" s="462"/>
      <c r="CS1" s="462"/>
      <c r="CT1" s="462"/>
      <c r="CU1" s="462"/>
      <c r="CV1" s="462"/>
      <c r="CW1" s="462"/>
      <c r="CX1" s="462"/>
      <c r="CY1" s="462"/>
      <c r="CZ1" s="463"/>
      <c r="DA1" s="464"/>
      <c r="DB1" s="462"/>
      <c r="DC1" s="462"/>
      <c r="DD1" s="462"/>
      <c r="DE1" s="462"/>
      <c r="DF1" s="462"/>
      <c r="DG1" s="462"/>
      <c r="DH1" s="462"/>
      <c r="DI1" s="462"/>
      <c r="DJ1" s="467"/>
      <c r="DK1" s="455"/>
      <c r="DL1" s="455"/>
      <c r="DM1" s="455"/>
      <c r="DN1" s="456"/>
    </row>
    <row r="2" spans="2:118" s="440" customFormat="1" ht="26.25" thickBot="1">
      <c r="B2" s="437" t="s">
        <v>2</v>
      </c>
      <c r="C2" s="468" t="s">
        <v>3</v>
      </c>
      <c r="D2" s="469"/>
      <c r="E2" s="469"/>
      <c r="F2" s="469"/>
      <c r="G2" s="469"/>
      <c r="H2" s="469"/>
      <c r="I2" s="469"/>
      <c r="J2" s="470"/>
      <c r="K2" s="471" t="s">
        <v>4</v>
      </c>
      <c r="L2" s="472"/>
      <c r="M2" s="472"/>
      <c r="N2" s="472"/>
      <c r="O2" s="472"/>
      <c r="P2" s="473"/>
      <c r="Q2" s="459" t="s">
        <v>5</v>
      </c>
      <c r="R2" s="460"/>
      <c r="S2" s="460"/>
      <c r="T2" s="460"/>
      <c r="V2" s="449"/>
      <c r="W2" s="449"/>
      <c r="X2" s="449"/>
      <c r="Y2" s="449" t="s">
        <v>5</v>
      </c>
      <c r="Z2" s="449"/>
      <c r="AA2" s="449"/>
      <c r="AB2" s="450"/>
      <c r="AC2" s="480"/>
      <c r="AD2" s="481"/>
      <c r="AE2" s="481"/>
      <c r="AF2" s="481"/>
      <c r="AG2" s="481"/>
      <c r="AH2" s="481"/>
      <c r="AI2" s="481"/>
      <c r="AJ2" s="482"/>
      <c r="AK2" s="459" t="s">
        <v>6</v>
      </c>
      <c r="AL2" s="453"/>
      <c r="AM2" s="453"/>
      <c r="AN2" s="453"/>
      <c r="AO2" s="453"/>
      <c r="AP2" s="453"/>
      <c r="AQ2" s="453"/>
      <c r="AR2" s="453"/>
      <c r="AS2" s="453"/>
      <c r="AT2" s="457"/>
      <c r="AU2" s="459" t="s">
        <v>6</v>
      </c>
      <c r="AV2" s="453"/>
      <c r="AW2" s="453"/>
      <c r="AX2" s="453"/>
      <c r="AY2" s="453"/>
      <c r="AZ2" s="453"/>
      <c r="BA2" s="453"/>
      <c r="BB2" s="453"/>
      <c r="BC2" s="453"/>
      <c r="BD2" s="453"/>
      <c r="BE2" s="453"/>
      <c r="BF2" s="452" t="s">
        <v>6</v>
      </c>
      <c r="BG2" s="453"/>
      <c r="BH2" s="453"/>
      <c r="BI2" s="453"/>
      <c r="BJ2" s="453"/>
      <c r="BK2" s="453"/>
      <c r="BL2" s="453"/>
      <c r="BM2" s="457"/>
      <c r="BN2" s="459" t="s">
        <v>7</v>
      </c>
      <c r="BO2" s="460"/>
      <c r="BP2" s="460"/>
      <c r="BQ2" s="460"/>
      <c r="BR2" s="460"/>
      <c r="BS2" s="460"/>
      <c r="BT2" s="460"/>
      <c r="BU2" s="460"/>
      <c r="BV2" s="460"/>
      <c r="BW2" s="460"/>
      <c r="BX2" s="460"/>
      <c r="BY2" s="460"/>
      <c r="BZ2" s="449"/>
      <c r="CA2" s="452" t="s">
        <v>7</v>
      </c>
      <c r="CB2" s="453"/>
      <c r="CC2" s="453"/>
      <c r="CD2" s="453"/>
      <c r="CE2" s="453"/>
      <c r="CF2" s="453"/>
      <c r="CG2" s="453"/>
      <c r="CH2" s="453"/>
      <c r="CI2" s="452" t="s">
        <v>7</v>
      </c>
      <c r="CJ2" s="453"/>
      <c r="CK2" s="453"/>
      <c r="CL2" s="453"/>
      <c r="CM2" s="453"/>
      <c r="CN2" s="453"/>
      <c r="CO2" s="453"/>
      <c r="CP2" s="457"/>
      <c r="CQ2" s="465" t="s">
        <v>8</v>
      </c>
      <c r="CR2" s="466"/>
      <c r="CS2" s="466"/>
      <c r="CT2" s="466"/>
      <c r="CU2" s="466"/>
      <c r="CV2" s="466"/>
      <c r="CW2" s="466"/>
      <c r="CX2" s="466"/>
      <c r="CY2" s="466"/>
      <c r="CZ2" s="466"/>
      <c r="DA2" s="465" t="s">
        <v>8</v>
      </c>
      <c r="DB2" s="460"/>
      <c r="DC2" s="460"/>
      <c r="DD2" s="460"/>
      <c r="DE2" s="460"/>
      <c r="DF2" s="460"/>
      <c r="DG2" s="460"/>
      <c r="DH2" s="460"/>
      <c r="DI2" s="477"/>
      <c r="DJ2" s="459" t="s">
        <v>8</v>
      </c>
      <c r="DK2" s="453"/>
      <c r="DL2" s="453"/>
      <c r="DM2" s="453"/>
      <c r="DN2" s="457"/>
    </row>
    <row r="3" spans="1:118" ht="94.5" customHeight="1" thickTop="1">
      <c r="A3" s="447"/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206</v>
      </c>
      <c r="I3" s="2" t="s">
        <v>15</v>
      </c>
      <c r="J3" s="3" t="s">
        <v>211</v>
      </c>
      <c r="K3" s="4" t="s">
        <v>16</v>
      </c>
      <c r="L3" s="4" t="s">
        <v>17</v>
      </c>
      <c r="M3" s="2" t="s">
        <v>18</v>
      </c>
      <c r="N3" s="2" t="s">
        <v>19</v>
      </c>
      <c r="O3" s="3" t="s">
        <v>212</v>
      </c>
      <c r="P3" s="2" t="s">
        <v>20</v>
      </c>
      <c r="Q3" s="2" t="s">
        <v>21</v>
      </c>
      <c r="R3" s="2" t="s">
        <v>22</v>
      </c>
      <c r="S3" s="2" t="s">
        <v>23</v>
      </c>
      <c r="T3" s="2" t="s">
        <v>24</v>
      </c>
      <c r="U3" s="2" t="s">
        <v>25</v>
      </c>
      <c r="V3" s="2" t="s">
        <v>26</v>
      </c>
      <c r="W3" s="2" t="s">
        <v>27</v>
      </c>
      <c r="X3" s="2" t="s">
        <v>28</v>
      </c>
      <c r="Y3" s="2" t="s">
        <v>29</v>
      </c>
      <c r="Z3" s="2" t="s">
        <v>30</v>
      </c>
      <c r="AA3" s="2" t="s">
        <v>31</v>
      </c>
      <c r="AB3" s="3" t="s">
        <v>213</v>
      </c>
      <c r="AC3" s="2" t="s">
        <v>32</v>
      </c>
      <c r="AD3" s="2" t="s">
        <v>33</v>
      </c>
      <c r="AE3" s="2" t="s">
        <v>34</v>
      </c>
      <c r="AF3" s="2" t="s">
        <v>35</v>
      </c>
      <c r="AG3" s="2" t="s">
        <v>36</v>
      </c>
      <c r="AH3" s="3" t="s">
        <v>214</v>
      </c>
      <c r="AI3" s="2" t="s">
        <v>37</v>
      </c>
      <c r="AJ3" s="3" t="s">
        <v>215</v>
      </c>
      <c r="AK3" s="3" t="s">
        <v>216</v>
      </c>
      <c r="AL3" s="3" t="s">
        <v>217</v>
      </c>
      <c r="AM3" s="2" t="s">
        <v>38</v>
      </c>
      <c r="AN3" s="2" t="s">
        <v>39</v>
      </c>
      <c r="AO3" s="2" t="s">
        <v>40</v>
      </c>
      <c r="AP3" s="2" t="s">
        <v>41</v>
      </c>
      <c r="AQ3" s="2" t="s">
        <v>42</v>
      </c>
      <c r="AR3" s="2" t="s">
        <v>43</v>
      </c>
      <c r="AS3" s="2" t="s">
        <v>44</v>
      </c>
      <c r="AT3" s="3" t="s">
        <v>45</v>
      </c>
      <c r="AU3" s="2" t="s">
        <v>46</v>
      </c>
      <c r="AV3" s="2" t="s">
        <v>47</v>
      </c>
      <c r="AW3" s="3" t="s">
        <v>483</v>
      </c>
      <c r="AX3" s="2" t="s">
        <v>48</v>
      </c>
      <c r="AY3" s="5" t="s">
        <v>207</v>
      </c>
      <c r="AZ3" s="2" t="s">
        <v>208</v>
      </c>
      <c r="BA3" s="2" t="s">
        <v>209</v>
      </c>
      <c r="BB3" s="2" t="s">
        <v>49</v>
      </c>
      <c r="BC3" s="2" t="s">
        <v>50</v>
      </c>
      <c r="BD3" s="2" t="s">
        <v>51</v>
      </c>
      <c r="BE3" s="2" t="s">
        <v>52</v>
      </c>
      <c r="BF3" s="2" t="s">
        <v>53</v>
      </c>
      <c r="BG3" s="2" t="s">
        <v>54</v>
      </c>
      <c r="BH3" s="2" t="s">
        <v>55</v>
      </c>
      <c r="BI3" s="2" t="s">
        <v>56</v>
      </c>
      <c r="BJ3" s="2" t="s">
        <v>57</v>
      </c>
      <c r="BK3" s="2" t="s">
        <v>58</v>
      </c>
      <c r="BL3" s="2" t="s">
        <v>59</v>
      </c>
      <c r="BM3" s="2" t="s">
        <v>60</v>
      </c>
      <c r="BN3" s="3" t="s">
        <v>216</v>
      </c>
      <c r="BO3" s="2" t="s">
        <v>61</v>
      </c>
      <c r="BP3" s="2" t="s">
        <v>38</v>
      </c>
      <c r="BQ3" s="2" t="s">
        <v>62</v>
      </c>
      <c r="BR3" s="2" t="s">
        <v>41</v>
      </c>
      <c r="BS3" s="2" t="s">
        <v>63</v>
      </c>
      <c r="BT3" s="2" t="s">
        <v>42</v>
      </c>
      <c r="BU3" s="2" t="s">
        <v>43</v>
      </c>
      <c r="BV3" s="2" t="s">
        <v>64</v>
      </c>
      <c r="BW3" s="2" t="s">
        <v>45</v>
      </c>
      <c r="BX3" s="2" t="s">
        <v>46</v>
      </c>
      <c r="BY3" s="2" t="s">
        <v>47</v>
      </c>
      <c r="BZ3" s="3" t="s">
        <v>483</v>
      </c>
      <c r="CA3" s="2" t="s">
        <v>65</v>
      </c>
      <c r="CB3" s="2" t="s">
        <v>66</v>
      </c>
      <c r="CC3" s="2" t="s">
        <v>67</v>
      </c>
      <c r="CD3" s="2" t="s">
        <v>68</v>
      </c>
      <c r="CE3" s="2" t="s">
        <v>49</v>
      </c>
      <c r="CF3" s="2" t="s">
        <v>50</v>
      </c>
      <c r="CG3" s="2" t="s">
        <v>69</v>
      </c>
      <c r="CH3" s="2" t="s">
        <v>52</v>
      </c>
      <c r="CI3" s="2" t="s">
        <v>53</v>
      </c>
      <c r="CJ3" s="2" t="s">
        <v>54</v>
      </c>
      <c r="CK3" s="2" t="s">
        <v>55</v>
      </c>
      <c r="CL3" s="2" t="s">
        <v>70</v>
      </c>
      <c r="CM3" s="2" t="s">
        <v>71</v>
      </c>
      <c r="CN3" s="2" t="s">
        <v>58</v>
      </c>
      <c r="CO3" s="2" t="s">
        <v>59</v>
      </c>
      <c r="CP3" s="2" t="s">
        <v>72</v>
      </c>
      <c r="CQ3" s="3" t="s">
        <v>73</v>
      </c>
      <c r="CR3" s="3" t="s">
        <v>74</v>
      </c>
      <c r="CS3" s="2" t="s">
        <v>75</v>
      </c>
      <c r="CT3" s="3" t="s">
        <v>282</v>
      </c>
      <c r="CU3" s="3"/>
      <c r="CV3" s="2" t="s">
        <v>76</v>
      </c>
      <c r="CW3" s="2" t="s">
        <v>77</v>
      </c>
      <c r="CX3" s="3" t="s">
        <v>78</v>
      </c>
      <c r="CY3" s="2" t="s">
        <v>79</v>
      </c>
      <c r="CZ3" s="2" t="s">
        <v>80</v>
      </c>
      <c r="DA3" s="2" t="s">
        <v>81</v>
      </c>
      <c r="DB3" s="2" t="s">
        <v>82</v>
      </c>
      <c r="DC3" s="3" t="s">
        <v>83</v>
      </c>
      <c r="DD3" s="2" t="s">
        <v>84</v>
      </c>
      <c r="DE3" s="2" t="s">
        <v>85</v>
      </c>
      <c r="DF3" s="2" t="s">
        <v>86</v>
      </c>
      <c r="DG3" s="2" t="s">
        <v>87</v>
      </c>
      <c r="DH3" s="2" t="s">
        <v>88</v>
      </c>
      <c r="DI3" s="2" t="s">
        <v>89</v>
      </c>
      <c r="DJ3" s="2" t="s">
        <v>90</v>
      </c>
      <c r="DK3" s="2" t="s">
        <v>91</v>
      </c>
      <c r="DL3" s="2" t="s">
        <v>92</v>
      </c>
      <c r="DM3" s="3" t="s">
        <v>93</v>
      </c>
      <c r="DN3" s="448" t="s">
        <v>94</v>
      </c>
    </row>
    <row r="4" spans="1:118" ht="16.5" thickBot="1">
      <c r="A4" s="446" t="s">
        <v>95</v>
      </c>
      <c r="B4" s="441" t="s">
        <v>96</v>
      </c>
      <c r="C4" s="6" t="s">
        <v>97</v>
      </c>
      <c r="D4" s="6" t="s">
        <v>98</v>
      </c>
      <c r="E4" s="6" t="s">
        <v>99</v>
      </c>
      <c r="F4" s="6" t="s">
        <v>100</v>
      </c>
      <c r="G4" s="6" t="s">
        <v>101</v>
      </c>
      <c r="H4" s="6" t="s">
        <v>210</v>
      </c>
      <c r="I4" s="8" t="s">
        <v>102</v>
      </c>
      <c r="J4" s="441" t="s">
        <v>103</v>
      </c>
      <c r="K4" s="6" t="s">
        <v>104</v>
      </c>
      <c r="L4" s="6" t="s">
        <v>105</v>
      </c>
      <c r="M4" s="6" t="s">
        <v>106</v>
      </c>
      <c r="N4" s="6" t="s">
        <v>107</v>
      </c>
      <c r="O4" s="441" t="s">
        <v>108</v>
      </c>
      <c r="P4" s="8" t="s">
        <v>109</v>
      </c>
      <c r="Q4" s="6" t="s">
        <v>110</v>
      </c>
      <c r="R4" s="6" t="s">
        <v>111</v>
      </c>
      <c r="S4" s="8" t="s">
        <v>112</v>
      </c>
      <c r="T4" s="6" t="s">
        <v>113</v>
      </c>
      <c r="U4" s="6" t="s">
        <v>114</v>
      </c>
      <c r="V4" s="6" t="s">
        <v>115</v>
      </c>
      <c r="W4" s="6" t="s">
        <v>116</v>
      </c>
      <c r="X4" s="6" t="s">
        <v>117</v>
      </c>
      <c r="Y4" s="6" t="s">
        <v>118</v>
      </c>
      <c r="Z4" s="6" t="s">
        <v>119</v>
      </c>
      <c r="AA4" s="8" t="s">
        <v>120</v>
      </c>
      <c r="AB4" s="8" t="s">
        <v>121</v>
      </c>
      <c r="AC4" s="7" t="s">
        <v>122</v>
      </c>
      <c r="AD4" s="6" t="s">
        <v>123</v>
      </c>
      <c r="AE4" s="6" t="s">
        <v>124</v>
      </c>
      <c r="AF4" s="6" t="s">
        <v>125</v>
      </c>
      <c r="AG4" s="6" t="s">
        <v>126</v>
      </c>
      <c r="AH4" s="6" t="s">
        <v>127</v>
      </c>
      <c r="AI4" s="6" t="s">
        <v>128</v>
      </c>
      <c r="AJ4" s="8" t="s">
        <v>129</v>
      </c>
      <c r="AK4" s="8" t="s">
        <v>130</v>
      </c>
      <c r="AL4" s="6" t="s">
        <v>131</v>
      </c>
      <c r="AM4" s="6" t="s">
        <v>132</v>
      </c>
      <c r="AN4" s="6" t="s">
        <v>133</v>
      </c>
      <c r="AO4" s="6" t="s">
        <v>134</v>
      </c>
      <c r="AP4" s="6" t="s">
        <v>135</v>
      </c>
      <c r="AQ4" s="6" t="s">
        <v>136</v>
      </c>
      <c r="AR4" s="6" t="s">
        <v>137</v>
      </c>
      <c r="AS4" s="6" t="s">
        <v>138</v>
      </c>
      <c r="AT4" s="8" t="s">
        <v>139</v>
      </c>
      <c r="AU4" s="6" t="s">
        <v>140</v>
      </c>
      <c r="AV4" s="6" t="s">
        <v>141</v>
      </c>
      <c r="AW4" s="6" t="s">
        <v>142</v>
      </c>
      <c r="AX4" s="6" t="s">
        <v>143</v>
      </c>
      <c r="AY4" s="6" t="s">
        <v>144</v>
      </c>
      <c r="AZ4" s="6" t="s">
        <v>145</v>
      </c>
      <c r="BA4" s="6" t="s">
        <v>158</v>
      </c>
      <c r="BB4" s="6" t="s">
        <v>146</v>
      </c>
      <c r="BC4" s="8" t="s">
        <v>147</v>
      </c>
      <c r="BD4" s="6" t="s">
        <v>148</v>
      </c>
      <c r="BE4" s="6" t="s">
        <v>149</v>
      </c>
      <c r="BF4" s="6" t="s">
        <v>150</v>
      </c>
      <c r="BG4" s="6" t="s">
        <v>151</v>
      </c>
      <c r="BH4" s="6" t="s">
        <v>152</v>
      </c>
      <c r="BI4" s="6" t="s">
        <v>153</v>
      </c>
      <c r="BJ4" s="6" t="s">
        <v>154</v>
      </c>
      <c r="BK4" s="6" t="s">
        <v>155</v>
      </c>
      <c r="BL4" s="8" t="s">
        <v>156</v>
      </c>
      <c r="BM4" s="8" t="s">
        <v>157</v>
      </c>
      <c r="BN4" s="6" t="s">
        <v>130</v>
      </c>
      <c r="BO4" s="6" t="s">
        <v>131</v>
      </c>
      <c r="BP4" s="6" t="s">
        <v>132</v>
      </c>
      <c r="BQ4" s="6" t="s">
        <v>134</v>
      </c>
      <c r="BR4" s="6" t="s">
        <v>135</v>
      </c>
      <c r="BS4" s="6" t="s">
        <v>133</v>
      </c>
      <c r="BT4" s="6" t="s">
        <v>136</v>
      </c>
      <c r="BU4" s="8" t="s">
        <v>137</v>
      </c>
      <c r="BV4" s="6" t="s">
        <v>138</v>
      </c>
      <c r="BW4" s="6" t="s">
        <v>139</v>
      </c>
      <c r="BX4" s="6" t="s">
        <v>140</v>
      </c>
      <c r="BY4" s="6" t="s">
        <v>141</v>
      </c>
      <c r="BZ4" s="6" t="s">
        <v>142</v>
      </c>
      <c r="CA4" s="6" t="s">
        <v>143</v>
      </c>
      <c r="CB4" s="6" t="s">
        <v>144</v>
      </c>
      <c r="CC4" s="6" t="s">
        <v>145</v>
      </c>
      <c r="CD4" s="8" t="s">
        <v>158</v>
      </c>
      <c r="CE4" s="6" t="s">
        <v>146</v>
      </c>
      <c r="CF4" s="6" t="s">
        <v>147</v>
      </c>
      <c r="CG4" s="6" t="s">
        <v>148</v>
      </c>
      <c r="CH4" s="6" t="s">
        <v>149</v>
      </c>
      <c r="CI4" s="6" t="s">
        <v>150</v>
      </c>
      <c r="CJ4" s="6" t="s">
        <v>151</v>
      </c>
      <c r="CK4" s="6" t="s">
        <v>152</v>
      </c>
      <c r="CL4" s="6" t="s">
        <v>153</v>
      </c>
      <c r="CM4" s="8" t="s">
        <v>154</v>
      </c>
      <c r="CN4" s="7" t="s">
        <v>155</v>
      </c>
      <c r="CO4" s="6" t="s">
        <v>156</v>
      </c>
      <c r="CP4" s="8" t="s">
        <v>157</v>
      </c>
      <c r="CQ4" s="6" t="s">
        <v>159</v>
      </c>
      <c r="CR4" s="6" t="s">
        <v>160</v>
      </c>
      <c r="CS4" s="6" t="s">
        <v>161</v>
      </c>
      <c r="CT4" s="6" t="s">
        <v>162</v>
      </c>
      <c r="CU4" s="6"/>
      <c r="CV4" s="6" t="s">
        <v>163</v>
      </c>
      <c r="CW4" s="8" t="s">
        <v>164</v>
      </c>
      <c r="CX4" s="6" t="s">
        <v>165</v>
      </c>
      <c r="CY4" s="6" t="s">
        <v>166</v>
      </c>
      <c r="CZ4" s="6" t="s">
        <v>167</v>
      </c>
      <c r="DA4" s="6" t="s">
        <v>168</v>
      </c>
      <c r="DB4" s="6" t="s">
        <v>169</v>
      </c>
      <c r="DC4" s="6" t="s">
        <v>170</v>
      </c>
      <c r="DD4" s="6" t="s">
        <v>171</v>
      </c>
      <c r="DE4" s="6" t="s">
        <v>172</v>
      </c>
      <c r="DF4" s="8" t="s">
        <v>173</v>
      </c>
      <c r="DG4" s="6" t="s">
        <v>174</v>
      </c>
      <c r="DH4" s="6" t="s">
        <v>175</v>
      </c>
      <c r="DI4" s="6" t="s">
        <v>176</v>
      </c>
      <c r="DJ4" s="6" t="s">
        <v>177</v>
      </c>
      <c r="DK4" s="6" t="s">
        <v>178</v>
      </c>
      <c r="DL4" s="6" t="s">
        <v>179</v>
      </c>
      <c r="DM4" s="6" t="s">
        <v>180</v>
      </c>
      <c r="DN4" s="6" t="s">
        <v>181</v>
      </c>
    </row>
    <row r="5" spans="1:118" ht="12.75">
      <c r="A5" s="9" t="s">
        <v>182</v>
      </c>
      <c r="B5" s="13">
        <v>1</v>
      </c>
      <c r="C5" s="10">
        <v>11.5</v>
      </c>
      <c r="D5" s="10">
        <v>8.5</v>
      </c>
      <c r="E5" s="10">
        <v>3</v>
      </c>
      <c r="F5" s="10">
        <v>15</v>
      </c>
      <c r="G5" s="10">
        <v>13</v>
      </c>
      <c r="H5" s="10">
        <v>0</v>
      </c>
      <c r="I5" s="10">
        <v>10.27</v>
      </c>
      <c r="J5" s="10">
        <v>36.77</v>
      </c>
      <c r="K5" s="430">
        <v>540976</v>
      </c>
      <c r="L5" s="430">
        <v>437428</v>
      </c>
      <c r="M5" s="430">
        <f>SUM(K5-L5)</f>
        <v>103548</v>
      </c>
      <c r="N5" s="430">
        <v>650413</v>
      </c>
      <c r="O5" s="430">
        <f>K5+N5</f>
        <v>1191389</v>
      </c>
      <c r="P5" s="430">
        <v>122827</v>
      </c>
      <c r="Q5" s="430">
        <v>221858</v>
      </c>
      <c r="R5" s="430" t="s">
        <v>484</v>
      </c>
      <c r="S5" s="430">
        <v>392501</v>
      </c>
      <c r="T5" s="430">
        <v>306592</v>
      </c>
      <c r="U5" s="430">
        <v>85909</v>
      </c>
      <c r="V5" s="430">
        <v>19289</v>
      </c>
      <c r="W5" s="430">
        <v>0</v>
      </c>
      <c r="X5" s="430">
        <v>72174</v>
      </c>
      <c r="Y5" s="430">
        <v>72174</v>
      </c>
      <c r="Z5" s="430">
        <v>0</v>
      </c>
      <c r="AA5" s="430">
        <v>0</v>
      </c>
      <c r="AB5" s="430">
        <f>SUM(Q5,S5,V5,W5,X5,Z5,AA5)</f>
        <v>705822</v>
      </c>
      <c r="AC5" s="430">
        <v>15538</v>
      </c>
      <c r="AD5" s="430">
        <v>15167</v>
      </c>
      <c r="AE5" s="430">
        <v>172177</v>
      </c>
      <c r="AF5" s="430">
        <v>51582</v>
      </c>
      <c r="AG5" s="430">
        <v>160302</v>
      </c>
      <c r="AH5" s="430">
        <v>2413013</v>
      </c>
      <c r="AI5" s="430">
        <v>209681</v>
      </c>
      <c r="AJ5" s="430">
        <v>2622694</v>
      </c>
      <c r="AK5" s="436">
        <v>21565</v>
      </c>
      <c r="AL5" s="436">
        <v>15463</v>
      </c>
      <c r="AM5" s="436">
        <v>16172</v>
      </c>
      <c r="AN5" s="436">
        <v>14441</v>
      </c>
      <c r="AO5" s="436">
        <v>15533</v>
      </c>
      <c r="AP5" s="436">
        <v>639</v>
      </c>
      <c r="AQ5" s="436">
        <v>2498</v>
      </c>
      <c r="AR5" s="436">
        <v>231</v>
      </c>
      <c r="AS5" s="436">
        <v>2664</v>
      </c>
      <c r="AT5" s="436">
        <v>13978</v>
      </c>
      <c r="AU5" s="436">
        <v>0</v>
      </c>
      <c r="AV5" s="436">
        <v>0</v>
      </c>
      <c r="AW5" s="436">
        <v>4</v>
      </c>
      <c r="AX5" s="436">
        <v>0</v>
      </c>
      <c r="AY5" s="436">
        <v>0</v>
      </c>
      <c r="AZ5" s="436">
        <v>0</v>
      </c>
      <c r="BA5" s="436" t="s">
        <v>484</v>
      </c>
      <c r="BB5" s="436">
        <v>42031</v>
      </c>
      <c r="BC5" s="436">
        <v>24473</v>
      </c>
      <c r="BD5" s="436">
        <v>0</v>
      </c>
      <c r="BE5" s="436">
        <v>278</v>
      </c>
      <c r="BF5" s="436">
        <v>0</v>
      </c>
      <c r="BG5" s="436">
        <v>82</v>
      </c>
      <c r="BH5" s="436">
        <v>38</v>
      </c>
      <c r="BI5" s="436">
        <v>267</v>
      </c>
      <c r="BJ5" s="436">
        <v>186</v>
      </c>
      <c r="BK5" s="436">
        <v>315</v>
      </c>
      <c r="BL5" s="436">
        <v>141</v>
      </c>
      <c r="BM5" s="436">
        <v>0</v>
      </c>
      <c r="BN5" s="436">
        <v>434464</v>
      </c>
      <c r="BO5" s="436">
        <v>323239</v>
      </c>
      <c r="BP5" s="436">
        <v>361280</v>
      </c>
      <c r="BQ5" s="436" t="s">
        <v>484</v>
      </c>
      <c r="BR5" s="436" t="s">
        <v>484</v>
      </c>
      <c r="BS5" s="436">
        <v>298410</v>
      </c>
      <c r="BT5" s="436">
        <v>63990</v>
      </c>
      <c r="BU5" s="436">
        <v>6530</v>
      </c>
      <c r="BV5" s="436">
        <v>2664</v>
      </c>
      <c r="BW5" s="436" t="s">
        <v>484</v>
      </c>
      <c r="BX5" s="436">
        <v>125893</v>
      </c>
      <c r="BY5" s="436">
        <v>8871</v>
      </c>
      <c r="BZ5" s="436">
        <v>2614</v>
      </c>
      <c r="CA5" s="436">
        <v>1959</v>
      </c>
      <c r="CB5" s="436">
        <v>1667</v>
      </c>
      <c r="CC5" s="436">
        <v>837</v>
      </c>
      <c r="CD5" s="436">
        <v>6644</v>
      </c>
      <c r="CE5" s="436">
        <v>655462</v>
      </c>
      <c r="CF5" s="436">
        <v>41517</v>
      </c>
      <c r="CG5" s="436">
        <v>550</v>
      </c>
      <c r="CH5" s="436">
        <v>7978</v>
      </c>
      <c r="CI5" s="436">
        <v>80</v>
      </c>
      <c r="CJ5" s="436">
        <v>2765</v>
      </c>
      <c r="CK5" s="436">
        <v>2279</v>
      </c>
      <c r="CL5" s="436">
        <v>5174</v>
      </c>
      <c r="CM5" s="436">
        <v>3112</v>
      </c>
      <c r="CN5" s="436">
        <v>3054</v>
      </c>
      <c r="CO5" s="436">
        <v>476</v>
      </c>
      <c r="CP5" s="436">
        <v>125</v>
      </c>
      <c r="CQ5" s="436">
        <v>76099</v>
      </c>
      <c r="CR5" s="436">
        <v>126220</v>
      </c>
      <c r="CS5" s="436">
        <v>127</v>
      </c>
      <c r="CT5" s="436">
        <v>14958</v>
      </c>
      <c r="CU5" s="436">
        <f>CQ5+CT5</f>
        <v>91057</v>
      </c>
      <c r="CV5" s="436">
        <v>2584</v>
      </c>
      <c r="CW5" s="436">
        <v>6192</v>
      </c>
      <c r="CX5" s="436">
        <v>8776</v>
      </c>
      <c r="CY5" s="436">
        <v>6103</v>
      </c>
      <c r="CZ5" s="436">
        <v>167</v>
      </c>
      <c r="DA5" s="436">
        <v>1447</v>
      </c>
      <c r="DB5" s="436">
        <v>3629</v>
      </c>
      <c r="DC5" s="436">
        <v>5076</v>
      </c>
      <c r="DD5" s="436">
        <v>3601</v>
      </c>
      <c r="DE5" s="436">
        <v>229</v>
      </c>
      <c r="DF5" s="436">
        <v>513</v>
      </c>
      <c r="DG5" s="436">
        <v>466.5</v>
      </c>
      <c r="DH5" s="436">
        <v>9590</v>
      </c>
      <c r="DI5" s="436">
        <v>1174</v>
      </c>
      <c r="DJ5" s="436">
        <v>2209</v>
      </c>
      <c r="DK5" s="436">
        <v>83</v>
      </c>
      <c r="DL5" s="436">
        <v>267</v>
      </c>
      <c r="DM5" s="436">
        <v>15171</v>
      </c>
      <c r="DN5" s="436">
        <v>624</v>
      </c>
    </row>
    <row r="6" spans="1:118" ht="12.75">
      <c r="A6" s="9" t="s">
        <v>184</v>
      </c>
      <c r="B6" s="13">
        <v>0</v>
      </c>
      <c r="C6" s="10">
        <v>17.21</v>
      </c>
      <c r="D6" s="10">
        <v>15.21</v>
      </c>
      <c r="E6" s="10">
        <v>2</v>
      </c>
      <c r="F6" s="10">
        <v>32.38</v>
      </c>
      <c r="G6" s="10">
        <v>32.38</v>
      </c>
      <c r="H6" s="10">
        <v>0</v>
      </c>
      <c r="I6" s="10">
        <v>42.4</v>
      </c>
      <c r="J6" s="10">
        <v>91.99</v>
      </c>
      <c r="K6" s="430">
        <v>1126154</v>
      </c>
      <c r="L6" s="430">
        <v>909530</v>
      </c>
      <c r="M6" s="430">
        <f aca="true" t="shared" si="0" ref="M6:M26">SUM(K6-L6)</f>
        <v>216624</v>
      </c>
      <c r="N6" s="430">
        <v>1309026</v>
      </c>
      <c r="O6" s="430">
        <f aca="true" t="shared" si="1" ref="O6:O26">K6+N6</f>
        <v>2435180</v>
      </c>
      <c r="P6" s="430">
        <v>489235</v>
      </c>
      <c r="Q6" s="430">
        <v>450326</v>
      </c>
      <c r="R6" s="430">
        <v>295017</v>
      </c>
      <c r="S6" s="430">
        <v>723938</v>
      </c>
      <c r="T6" s="430">
        <v>672029</v>
      </c>
      <c r="U6" s="430">
        <v>51909</v>
      </c>
      <c r="V6" s="430">
        <v>54289</v>
      </c>
      <c r="W6" s="430">
        <v>18570</v>
      </c>
      <c r="X6" s="430">
        <v>131473</v>
      </c>
      <c r="Y6" s="430">
        <v>43933</v>
      </c>
      <c r="Z6" s="430">
        <v>9127</v>
      </c>
      <c r="AA6" s="430">
        <v>1305</v>
      </c>
      <c r="AB6" s="430">
        <f aca="true" t="shared" si="2" ref="AB6:AB26">SUM(Q6,S6,V6,W6,X6,Z6,AA6)</f>
        <v>1389028</v>
      </c>
      <c r="AC6" s="430">
        <v>44987</v>
      </c>
      <c r="AD6" s="430">
        <v>67334</v>
      </c>
      <c r="AE6" s="430">
        <v>124233</v>
      </c>
      <c r="AF6" s="430">
        <v>105014</v>
      </c>
      <c r="AG6" s="430">
        <v>297907</v>
      </c>
      <c r="AH6" s="430">
        <v>5032967</v>
      </c>
      <c r="AI6" s="430">
        <v>0</v>
      </c>
      <c r="AJ6" s="430">
        <v>5032967</v>
      </c>
      <c r="AK6" s="436">
        <v>20114</v>
      </c>
      <c r="AL6" s="436">
        <v>15227</v>
      </c>
      <c r="AM6" s="436">
        <v>14884</v>
      </c>
      <c r="AN6" s="436">
        <v>14632</v>
      </c>
      <c r="AO6" s="436">
        <v>13976</v>
      </c>
      <c r="AP6" s="436">
        <v>908</v>
      </c>
      <c r="AQ6" s="436">
        <v>4887</v>
      </c>
      <c r="AR6" s="436">
        <v>130</v>
      </c>
      <c r="AS6" s="436">
        <v>213</v>
      </c>
      <c r="AT6" s="436">
        <v>13332</v>
      </c>
      <c r="AU6" s="436">
        <v>4006</v>
      </c>
      <c r="AV6" s="436" t="s">
        <v>484</v>
      </c>
      <c r="AW6" s="436">
        <v>29</v>
      </c>
      <c r="AX6" s="436">
        <v>29</v>
      </c>
      <c r="AY6" s="436">
        <v>25</v>
      </c>
      <c r="AZ6" s="436">
        <v>4</v>
      </c>
      <c r="BA6" s="436" t="s">
        <v>484</v>
      </c>
      <c r="BB6" s="436">
        <v>11917</v>
      </c>
      <c r="BC6" s="436">
        <v>4703</v>
      </c>
      <c r="BD6" s="436">
        <v>40</v>
      </c>
      <c r="BE6" s="436">
        <v>425</v>
      </c>
      <c r="BF6" s="436">
        <v>10493</v>
      </c>
      <c r="BG6" s="436">
        <v>138</v>
      </c>
      <c r="BH6" s="436">
        <v>23</v>
      </c>
      <c r="BI6" s="436">
        <v>821</v>
      </c>
      <c r="BJ6" s="436">
        <v>576</v>
      </c>
      <c r="BK6" s="436">
        <v>12</v>
      </c>
      <c r="BL6" s="436">
        <v>8</v>
      </c>
      <c r="BM6" s="436">
        <v>105</v>
      </c>
      <c r="BN6" s="436">
        <v>948564</v>
      </c>
      <c r="BO6" s="436" t="s">
        <v>484</v>
      </c>
      <c r="BP6" s="436">
        <v>722487</v>
      </c>
      <c r="BQ6" s="436" t="s">
        <v>484</v>
      </c>
      <c r="BR6" s="436" t="s">
        <v>484</v>
      </c>
      <c r="BS6" s="436">
        <v>660584</v>
      </c>
      <c r="BT6" s="436">
        <v>192832</v>
      </c>
      <c r="BU6" s="436">
        <v>18654</v>
      </c>
      <c r="BV6" s="436">
        <v>14591</v>
      </c>
      <c r="BW6" s="436" t="s">
        <v>484</v>
      </c>
      <c r="BX6" s="436">
        <v>706228</v>
      </c>
      <c r="BY6" s="436" t="s">
        <v>484</v>
      </c>
      <c r="BZ6" s="436">
        <v>2794</v>
      </c>
      <c r="CA6" s="436">
        <v>1894</v>
      </c>
      <c r="CB6" s="436">
        <v>1753</v>
      </c>
      <c r="CC6" s="436">
        <v>890</v>
      </c>
      <c r="CD6" s="436">
        <v>633</v>
      </c>
      <c r="CE6" s="436">
        <v>1140465</v>
      </c>
      <c r="CF6" s="436">
        <v>17620</v>
      </c>
      <c r="CG6" s="436">
        <v>628</v>
      </c>
      <c r="CH6" s="436">
        <v>157960</v>
      </c>
      <c r="CI6" s="436">
        <v>101477</v>
      </c>
      <c r="CJ6" s="436">
        <v>9849</v>
      </c>
      <c r="CK6" s="436">
        <v>5189</v>
      </c>
      <c r="CL6" s="436">
        <v>11325</v>
      </c>
      <c r="CM6" s="436">
        <v>7744</v>
      </c>
      <c r="CN6" s="436">
        <v>1794</v>
      </c>
      <c r="CO6" s="436">
        <v>1176</v>
      </c>
      <c r="CP6" s="436">
        <v>1271756</v>
      </c>
      <c r="CQ6" s="436">
        <v>164935</v>
      </c>
      <c r="CR6" s="436">
        <v>248660</v>
      </c>
      <c r="CS6" s="436">
        <v>445</v>
      </c>
      <c r="CT6" s="436">
        <v>50429</v>
      </c>
      <c r="CU6" s="436">
        <f aca="true" t="shared" si="3" ref="CU6:CU26">CQ6+CT6</f>
        <v>215364</v>
      </c>
      <c r="CV6" s="436">
        <v>3225</v>
      </c>
      <c r="CW6" s="436">
        <v>5594</v>
      </c>
      <c r="CX6" s="436">
        <v>9179</v>
      </c>
      <c r="CY6" s="436">
        <v>6208</v>
      </c>
      <c r="CZ6" s="436">
        <v>406</v>
      </c>
      <c r="DA6" s="436">
        <v>3166</v>
      </c>
      <c r="DB6" s="436">
        <v>5335</v>
      </c>
      <c r="DC6" s="436">
        <v>8501</v>
      </c>
      <c r="DD6" s="436">
        <v>5475</v>
      </c>
      <c r="DE6" s="436">
        <v>1511</v>
      </c>
      <c r="DF6" s="436">
        <v>325</v>
      </c>
      <c r="DG6" s="436">
        <v>96</v>
      </c>
      <c r="DH6" s="436">
        <v>6517</v>
      </c>
      <c r="DI6" s="436">
        <v>45</v>
      </c>
      <c r="DJ6" s="436">
        <v>512</v>
      </c>
      <c r="DK6" s="436">
        <v>98.5</v>
      </c>
      <c r="DL6" s="436">
        <v>149</v>
      </c>
      <c r="DM6" s="436">
        <v>34581</v>
      </c>
      <c r="DN6" s="436">
        <v>1204</v>
      </c>
    </row>
    <row r="7" spans="1:118" ht="12.75">
      <c r="A7" s="9" t="s">
        <v>185</v>
      </c>
      <c r="B7" s="13">
        <v>0</v>
      </c>
      <c r="C7" s="10">
        <v>12</v>
      </c>
      <c r="D7" s="10">
        <v>10</v>
      </c>
      <c r="E7" s="10">
        <v>2</v>
      </c>
      <c r="F7" s="10">
        <v>17</v>
      </c>
      <c r="G7" s="10">
        <v>13</v>
      </c>
      <c r="H7" s="10">
        <v>0</v>
      </c>
      <c r="I7" s="10">
        <v>18</v>
      </c>
      <c r="J7" s="10">
        <v>47</v>
      </c>
      <c r="K7" s="430">
        <v>887469</v>
      </c>
      <c r="L7" s="430">
        <v>716517</v>
      </c>
      <c r="M7" s="430">
        <f t="shared" si="0"/>
        <v>170952</v>
      </c>
      <c r="N7" s="430">
        <v>626221</v>
      </c>
      <c r="O7" s="430">
        <f t="shared" si="1"/>
        <v>1513690</v>
      </c>
      <c r="P7" s="430">
        <v>137993</v>
      </c>
      <c r="Q7" s="430">
        <v>395688</v>
      </c>
      <c r="R7" s="430" t="s">
        <v>484</v>
      </c>
      <c r="S7" s="430">
        <v>327404</v>
      </c>
      <c r="T7" s="430" t="s">
        <v>484</v>
      </c>
      <c r="U7" s="430" t="s">
        <v>484</v>
      </c>
      <c r="V7" s="430">
        <v>46501</v>
      </c>
      <c r="W7" s="430" t="s">
        <v>484</v>
      </c>
      <c r="X7" s="430">
        <v>105232</v>
      </c>
      <c r="Y7" s="430">
        <v>62901</v>
      </c>
      <c r="Z7" s="430">
        <v>262</v>
      </c>
      <c r="AA7" s="430">
        <v>0</v>
      </c>
      <c r="AB7" s="430">
        <f t="shared" si="2"/>
        <v>875087</v>
      </c>
      <c r="AC7" s="430">
        <v>4520</v>
      </c>
      <c r="AD7" s="430">
        <v>35075</v>
      </c>
      <c r="AE7" s="430">
        <v>108382</v>
      </c>
      <c r="AF7" s="430">
        <v>0</v>
      </c>
      <c r="AG7" s="430">
        <v>54461</v>
      </c>
      <c r="AH7" s="430">
        <v>2729208</v>
      </c>
      <c r="AI7" s="430">
        <v>0</v>
      </c>
      <c r="AJ7" s="430">
        <v>2729208</v>
      </c>
      <c r="AK7" s="436">
        <v>6377</v>
      </c>
      <c r="AL7" s="436" t="s">
        <v>484</v>
      </c>
      <c r="AM7" s="436">
        <v>6044</v>
      </c>
      <c r="AN7" s="436" t="s">
        <v>484</v>
      </c>
      <c r="AO7" s="436">
        <v>5840</v>
      </c>
      <c r="AP7" s="436">
        <v>204</v>
      </c>
      <c r="AQ7" s="436">
        <v>333</v>
      </c>
      <c r="AR7" s="436" t="s">
        <v>484</v>
      </c>
      <c r="AS7" s="436" t="s">
        <v>484</v>
      </c>
      <c r="AT7" s="436">
        <v>11950</v>
      </c>
      <c r="AU7" s="436">
        <v>3611</v>
      </c>
      <c r="AV7" s="436" t="s">
        <v>484</v>
      </c>
      <c r="AW7" s="436">
        <v>0</v>
      </c>
      <c r="AX7" s="436" t="s">
        <v>484</v>
      </c>
      <c r="AY7" s="436">
        <v>0</v>
      </c>
      <c r="AZ7" s="436">
        <v>0</v>
      </c>
      <c r="BA7" s="436" t="s">
        <v>484</v>
      </c>
      <c r="BB7" s="436">
        <v>2678</v>
      </c>
      <c r="BC7" s="436" t="s">
        <v>484</v>
      </c>
      <c r="BD7" s="436">
        <v>0</v>
      </c>
      <c r="BE7" s="436">
        <v>0</v>
      </c>
      <c r="BF7" s="436">
        <v>0</v>
      </c>
      <c r="BG7" s="436">
        <v>517</v>
      </c>
      <c r="BH7" s="436">
        <v>517</v>
      </c>
      <c r="BI7" s="436">
        <v>154</v>
      </c>
      <c r="BJ7" s="436">
        <v>154</v>
      </c>
      <c r="BK7" s="436">
        <v>70</v>
      </c>
      <c r="BL7" s="436" t="s">
        <v>484</v>
      </c>
      <c r="BM7" s="436" t="s">
        <v>484</v>
      </c>
      <c r="BN7" s="436">
        <v>434608</v>
      </c>
      <c r="BO7" s="436" t="s">
        <v>484</v>
      </c>
      <c r="BP7" s="436" t="s">
        <v>484</v>
      </c>
      <c r="BQ7" s="436" t="s">
        <v>484</v>
      </c>
      <c r="BR7" s="436" t="s">
        <v>484</v>
      </c>
      <c r="BS7" s="436" t="s">
        <v>484</v>
      </c>
      <c r="BT7" s="436" t="s">
        <v>484</v>
      </c>
      <c r="BU7" s="436" t="s">
        <v>484</v>
      </c>
      <c r="BV7" s="436" t="s">
        <v>484</v>
      </c>
      <c r="BW7" s="436" t="s">
        <v>484</v>
      </c>
      <c r="BX7" s="436">
        <v>47441</v>
      </c>
      <c r="BY7" s="436" t="s">
        <v>484</v>
      </c>
      <c r="BZ7" s="436">
        <v>2272</v>
      </c>
      <c r="CA7" s="436">
        <v>2272</v>
      </c>
      <c r="CB7" s="436">
        <v>1705</v>
      </c>
      <c r="CC7" s="436">
        <v>567</v>
      </c>
      <c r="CD7" s="436">
        <v>17504</v>
      </c>
      <c r="CE7" s="436">
        <v>683343</v>
      </c>
      <c r="CF7" s="436">
        <v>0</v>
      </c>
      <c r="CG7" s="436">
        <v>2000</v>
      </c>
      <c r="CH7" s="436">
        <v>150</v>
      </c>
      <c r="CI7" s="436">
        <v>5170</v>
      </c>
      <c r="CJ7" s="436">
        <v>8666</v>
      </c>
      <c r="CK7" s="436">
        <v>8666</v>
      </c>
      <c r="CL7" s="436">
        <v>5891</v>
      </c>
      <c r="CM7" s="436">
        <v>5891</v>
      </c>
      <c r="CN7" s="436">
        <v>306</v>
      </c>
      <c r="CO7" s="436" t="s">
        <v>484</v>
      </c>
      <c r="CP7" s="436" t="s">
        <v>484</v>
      </c>
      <c r="CQ7" s="436">
        <v>60360</v>
      </c>
      <c r="CR7" s="436">
        <v>75571</v>
      </c>
      <c r="CS7" s="436">
        <v>186</v>
      </c>
      <c r="CT7" s="436">
        <v>19146</v>
      </c>
      <c r="CU7" s="436">
        <f t="shared" si="3"/>
        <v>79506</v>
      </c>
      <c r="CV7" s="436">
        <v>3558</v>
      </c>
      <c r="CW7" s="436">
        <v>3038</v>
      </c>
      <c r="CX7" s="436">
        <v>6596</v>
      </c>
      <c r="CY7" s="436">
        <v>4889</v>
      </c>
      <c r="CZ7" s="436">
        <v>370</v>
      </c>
      <c r="DA7" s="436">
        <v>2067</v>
      </c>
      <c r="DB7" s="436">
        <v>2439</v>
      </c>
      <c r="DC7" s="436">
        <v>4506</v>
      </c>
      <c r="DD7" s="436">
        <v>2119</v>
      </c>
      <c r="DE7" s="436">
        <v>389</v>
      </c>
      <c r="DF7" s="436">
        <v>95</v>
      </c>
      <c r="DG7" s="436">
        <v>0</v>
      </c>
      <c r="DH7" s="436">
        <v>2510</v>
      </c>
      <c r="DI7" s="436">
        <v>0</v>
      </c>
      <c r="DJ7" s="436">
        <v>2510</v>
      </c>
      <c r="DK7" s="436">
        <v>83</v>
      </c>
      <c r="DL7" s="436">
        <v>77</v>
      </c>
      <c r="DM7" s="436">
        <v>10863</v>
      </c>
      <c r="DN7" s="436">
        <v>691</v>
      </c>
    </row>
    <row r="8" spans="1:118" ht="12.75">
      <c r="A8" s="9" t="s">
        <v>186</v>
      </c>
      <c r="B8" s="13">
        <v>0</v>
      </c>
      <c r="C8" s="10">
        <v>27.25</v>
      </c>
      <c r="D8" s="10">
        <v>25.25</v>
      </c>
      <c r="E8" s="10">
        <v>2</v>
      </c>
      <c r="F8" s="10">
        <v>44.25</v>
      </c>
      <c r="G8" s="10">
        <v>29.75</v>
      </c>
      <c r="H8" s="10">
        <v>0</v>
      </c>
      <c r="I8" s="10">
        <v>39</v>
      </c>
      <c r="J8" s="10">
        <v>110.5</v>
      </c>
      <c r="K8" s="430">
        <v>2157932</v>
      </c>
      <c r="L8" s="430">
        <v>1791416</v>
      </c>
      <c r="M8" s="430">
        <f t="shared" si="0"/>
        <v>366516</v>
      </c>
      <c r="N8" s="430">
        <v>1619243</v>
      </c>
      <c r="O8" s="430">
        <f t="shared" si="1"/>
        <v>3777175</v>
      </c>
      <c r="P8" s="430">
        <v>548397</v>
      </c>
      <c r="Q8" s="430">
        <v>812210</v>
      </c>
      <c r="R8" s="430">
        <v>701274</v>
      </c>
      <c r="S8" s="430">
        <v>1035036</v>
      </c>
      <c r="T8" s="430">
        <v>824244</v>
      </c>
      <c r="U8" s="430">
        <v>210792</v>
      </c>
      <c r="V8" s="430">
        <v>115253</v>
      </c>
      <c r="W8" s="430">
        <v>40227</v>
      </c>
      <c r="X8" s="430">
        <v>152703</v>
      </c>
      <c r="Y8" s="430">
        <v>93447</v>
      </c>
      <c r="Z8" s="430" t="s">
        <v>484</v>
      </c>
      <c r="AA8" s="430">
        <v>4894</v>
      </c>
      <c r="AB8" s="430">
        <f t="shared" si="2"/>
        <v>2160323</v>
      </c>
      <c r="AC8" s="430">
        <v>47706</v>
      </c>
      <c r="AD8" s="430">
        <v>43906</v>
      </c>
      <c r="AE8" s="430">
        <v>195723</v>
      </c>
      <c r="AF8" s="430">
        <v>86165</v>
      </c>
      <c r="AG8" s="430">
        <v>176121</v>
      </c>
      <c r="AH8" s="430">
        <v>7031516</v>
      </c>
      <c r="AI8" s="430">
        <v>0</v>
      </c>
      <c r="AJ8" s="430">
        <v>7031516</v>
      </c>
      <c r="AK8" s="436">
        <v>26150</v>
      </c>
      <c r="AL8" s="436">
        <v>21021</v>
      </c>
      <c r="AM8" s="436">
        <v>17722</v>
      </c>
      <c r="AN8" s="436">
        <v>16068</v>
      </c>
      <c r="AO8" s="436">
        <v>17055</v>
      </c>
      <c r="AP8" s="436">
        <v>667</v>
      </c>
      <c r="AQ8" s="436">
        <v>1813</v>
      </c>
      <c r="AR8" s="436">
        <v>5842</v>
      </c>
      <c r="AS8" s="436">
        <v>773</v>
      </c>
      <c r="AT8" s="436">
        <v>13134</v>
      </c>
      <c r="AU8" s="436">
        <v>5922</v>
      </c>
      <c r="AV8" s="436">
        <v>3691</v>
      </c>
      <c r="AW8" s="436">
        <v>0</v>
      </c>
      <c r="AX8" s="436" t="s">
        <v>484</v>
      </c>
      <c r="AY8" s="436">
        <v>0</v>
      </c>
      <c r="AZ8" s="436">
        <v>0</v>
      </c>
      <c r="BA8" s="436" t="s">
        <v>484</v>
      </c>
      <c r="BB8" s="436">
        <v>13954</v>
      </c>
      <c r="BC8" s="436">
        <v>1452</v>
      </c>
      <c r="BD8" s="436">
        <v>739</v>
      </c>
      <c r="BE8" s="436">
        <v>5372</v>
      </c>
      <c r="BF8" s="436">
        <v>5</v>
      </c>
      <c r="BG8" s="436">
        <v>1616</v>
      </c>
      <c r="BH8" s="436" t="s">
        <v>484</v>
      </c>
      <c r="BI8" s="436">
        <v>271</v>
      </c>
      <c r="BJ8" s="436">
        <v>244</v>
      </c>
      <c r="BK8" s="436">
        <v>256</v>
      </c>
      <c r="BL8" s="436">
        <v>105</v>
      </c>
      <c r="BM8" s="436">
        <v>1542</v>
      </c>
      <c r="BN8" s="436">
        <v>976196</v>
      </c>
      <c r="BO8" s="436">
        <v>710762</v>
      </c>
      <c r="BP8" s="436">
        <v>797246</v>
      </c>
      <c r="BQ8" s="436" t="s">
        <v>484</v>
      </c>
      <c r="BR8" s="436" t="s">
        <v>484</v>
      </c>
      <c r="BS8" s="436">
        <v>660361</v>
      </c>
      <c r="BT8" s="436">
        <v>149172</v>
      </c>
      <c r="BU8" s="436">
        <v>19384</v>
      </c>
      <c r="BV8" s="436">
        <v>10394</v>
      </c>
      <c r="BW8" s="436" t="s">
        <v>484</v>
      </c>
      <c r="BX8" s="436">
        <v>274324</v>
      </c>
      <c r="BY8" s="436" t="s">
        <v>484</v>
      </c>
      <c r="BZ8" s="436">
        <v>3885</v>
      </c>
      <c r="CA8" s="436" t="s">
        <v>484</v>
      </c>
      <c r="CB8" s="436">
        <v>2450</v>
      </c>
      <c r="CC8" s="436">
        <v>1435</v>
      </c>
      <c r="CD8" s="436">
        <v>868</v>
      </c>
      <c r="CE8" s="436">
        <v>1469875</v>
      </c>
      <c r="CF8" s="436" t="s">
        <v>484</v>
      </c>
      <c r="CG8" s="436">
        <v>1525</v>
      </c>
      <c r="CH8" s="436">
        <v>162939</v>
      </c>
      <c r="CI8" s="436">
        <v>3073</v>
      </c>
      <c r="CJ8" s="436">
        <v>69750</v>
      </c>
      <c r="CK8" s="436" t="s">
        <v>484</v>
      </c>
      <c r="CL8" s="436">
        <v>3619</v>
      </c>
      <c r="CM8" s="436">
        <v>3026</v>
      </c>
      <c r="CN8" s="436">
        <v>2129</v>
      </c>
      <c r="CO8" s="436" t="s">
        <v>484</v>
      </c>
      <c r="CP8" s="436">
        <v>1542</v>
      </c>
      <c r="CQ8" s="436">
        <v>289823</v>
      </c>
      <c r="CR8" s="436">
        <v>371862</v>
      </c>
      <c r="CS8" s="436" t="s">
        <v>484</v>
      </c>
      <c r="CT8" s="436">
        <v>27046</v>
      </c>
      <c r="CU8" s="436">
        <f t="shared" si="3"/>
        <v>316869</v>
      </c>
      <c r="CV8" s="436">
        <v>5525</v>
      </c>
      <c r="CW8" s="436">
        <v>2936</v>
      </c>
      <c r="CX8" s="436">
        <v>8461</v>
      </c>
      <c r="CY8" s="436">
        <v>2894</v>
      </c>
      <c r="CZ8" s="436">
        <v>311</v>
      </c>
      <c r="DA8" s="436">
        <v>2221</v>
      </c>
      <c r="DB8" s="436">
        <v>6560</v>
      </c>
      <c r="DC8" s="436">
        <v>8781</v>
      </c>
      <c r="DD8" s="436">
        <v>5162</v>
      </c>
      <c r="DE8" s="436">
        <v>388</v>
      </c>
      <c r="DF8" s="436">
        <v>578</v>
      </c>
      <c r="DG8" s="436">
        <v>0</v>
      </c>
      <c r="DH8" s="436">
        <v>9437</v>
      </c>
      <c r="DI8" s="436">
        <v>0</v>
      </c>
      <c r="DJ8" s="436">
        <v>9437</v>
      </c>
      <c r="DK8" s="436">
        <v>91</v>
      </c>
      <c r="DL8" s="436">
        <v>149</v>
      </c>
      <c r="DM8" s="436">
        <v>15614</v>
      </c>
      <c r="DN8" s="436">
        <v>2446</v>
      </c>
    </row>
    <row r="9" spans="1:118" ht="12.75">
      <c r="A9" s="9" t="s">
        <v>187</v>
      </c>
      <c r="B9" s="13">
        <v>1</v>
      </c>
      <c r="C9" s="10">
        <v>26.18</v>
      </c>
      <c r="D9" s="10">
        <v>25.18</v>
      </c>
      <c r="E9" s="10">
        <v>1</v>
      </c>
      <c r="F9" s="10">
        <v>37.79</v>
      </c>
      <c r="G9" s="10">
        <v>28.79</v>
      </c>
      <c r="H9" s="10">
        <v>0</v>
      </c>
      <c r="I9" s="10">
        <v>38.49</v>
      </c>
      <c r="J9" s="10">
        <v>102.46</v>
      </c>
      <c r="K9" s="430">
        <v>1678323</v>
      </c>
      <c r="L9" s="430">
        <v>1646044</v>
      </c>
      <c r="M9" s="430">
        <f t="shared" si="0"/>
        <v>32279</v>
      </c>
      <c r="N9" s="430">
        <v>1441723</v>
      </c>
      <c r="O9" s="430">
        <f t="shared" si="1"/>
        <v>3120046</v>
      </c>
      <c r="P9" s="430">
        <v>629070</v>
      </c>
      <c r="Q9" s="430">
        <v>490960</v>
      </c>
      <c r="R9" s="430">
        <v>490960</v>
      </c>
      <c r="S9" s="430">
        <v>720697</v>
      </c>
      <c r="T9" s="430">
        <v>662145</v>
      </c>
      <c r="U9" s="430">
        <v>58552</v>
      </c>
      <c r="V9" s="430">
        <v>68079</v>
      </c>
      <c r="W9" s="430">
        <v>15853</v>
      </c>
      <c r="X9" s="430">
        <v>433776</v>
      </c>
      <c r="Y9" s="430">
        <v>194682</v>
      </c>
      <c r="Z9" s="430">
        <v>112892</v>
      </c>
      <c r="AA9" s="430">
        <v>0</v>
      </c>
      <c r="AB9" s="430">
        <f t="shared" si="2"/>
        <v>1842257</v>
      </c>
      <c r="AC9" s="430">
        <v>24678</v>
      </c>
      <c r="AD9" s="430">
        <v>54218</v>
      </c>
      <c r="AE9" s="430">
        <v>187884</v>
      </c>
      <c r="AF9" s="430">
        <v>51345</v>
      </c>
      <c r="AG9" s="430">
        <v>190547</v>
      </c>
      <c r="AH9" s="430">
        <v>6100045</v>
      </c>
      <c r="AI9" s="430">
        <v>0</v>
      </c>
      <c r="AJ9" s="430">
        <v>6100045</v>
      </c>
      <c r="AK9" s="436">
        <v>24534</v>
      </c>
      <c r="AL9" s="436">
        <v>18451</v>
      </c>
      <c r="AM9" s="436">
        <v>22155</v>
      </c>
      <c r="AN9" s="436">
        <v>18010</v>
      </c>
      <c r="AO9" s="436">
        <v>16152</v>
      </c>
      <c r="AP9" s="436">
        <v>6003</v>
      </c>
      <c r="AQ9" s="436">
        <v>1417</v>
      </c>
      <c r="AR9" s="436">
        <v>476</v>
      </c>
      <c r="AS9" s="436">
        <v>486</v>
      </c>
      <c r="AT9" s="436">
        <v>9918</v>
      </c>
      <c r="AU9" s="436">
        <v>0</v>
      </c>
      <c r="AV9" s="436">
        <v>0</v>
      </c>
      <c r="AW9" s="436">
        <v>199</v>
      </c>
      <c r="AX9" s="436">
        <v>199</v>
      </c>
      <c r="AY9" s="436">
        <v>72</v>
      </c>
      <c r="AZ9" s="436">
        <v>24</v>
      </c>
      <c r="BA9" s="436">
        <v>1655</v>
      </c>
      <c r="BB9" s="436">
        <v>24809</v>
      </c>
      <c r="BC9" s="436">
        <v>541</v>
      </c>
      <c r="BD9" s="436">
        <v>1</v>
      </c>
      <c r="BE9" s="436">
        <v>286</v>
      </c>
      <c r="BF9" s="436">
        <v>36</v>
      </c>
      <c r="BG9" s="436">
        <v>183</v>
      </c>
      <c r="BH9" s="436">
        <v>138</v>
      </c>
      <c r="BI9" s="436">
        <v>467</v>
      </c>
      <c r="BJ9" s="436">
        <v>332</v>
      </c>
      <c r="BK9" s="436">
        <v>363</v>
      </c>
      <c r="BL9" s="436">
        <v>116</v>
      </c>
      <c r="BM9" s="436" t="s">
        <v>484</v>
      </c>
      <c r="BN9" s="436">
        <v>1111419</v>
      </c>
      <c r="BO9" s="436">
        <v>743945</v>
      </c>
      <c r="BP9" s="436">
        <v>1011798</v>
      </c>
      <c r="BQ9" s="436" t="s">
        <v>484</v>
      </c>
      <c r="BR9" s="436" t="s">
        <v>484</v>
      </c>
      <c r="BS9" s="436">
        <v>712579</v>
      </c>
      <c r="BT9" s="436">
        <v>69064</v>
      </c>
      <c r="BU9" s="436">
        <v>16273</v>
      </c>
      <c r="BV9" s="436">
        <v>14284</v>
      </c>
      <c r="BW9" s="436" t="s">
        <v>484</v>
      </c>
      <c r="BX9" s="436">
        <v>0</v>
      </c>
      <c r="BY9" s="436">
        <v>0</v>
      </c>
      <c r="BZ9" s="436">
        <v>5986</v>
      </c>
      <c r="CA9" s="436">
        <v>5912</v>
      </c>
      <c r="CB9" s="436">
        <v>2476</v>
      </c>
      <c r="CC9" s="436">
        <v>424</v>
      </c>
      <c r="CD9" s="436">
        <v>2593</v>
      </c>
      <c r="CE9" s="436">
        <v>1071443</v>
      </c>
      <c r="CF9" s="436">
        <v>21856</v>
      </c>
      <c r="CG9" s="436">
        <v>976</v>
      </c>
      <c r="CH9" s="436">
        <v>9584</v>
      </c>
      <c r="CI9" s="436">
        <v>22472</v>
      </c>
      <c r="CJ9" s="436">
        <v>21417</v>
      </c>
      <c r="CK9" s="436">
        <v>15949</v>
      </c>
      <c r="CL9" s="436">
        <v>4490</v>
      </c>
      <c r="CM9" s="436">
        <v>3671</v>
      </c>
      <c r="CN9" s="436">
        <v>3329</v>
      </c>
      <c r="CO9" s="436">
        <v>991</v>
      </c>
      <c r="CP9" s="436">
        <v>9356</v>
      </c>
      <c r="CQ9" s="436">
        <v>244873</v>
      </c>
      <c r="CR9" s="436">
        <v>401797</v>
      </c>
      <c r="CS9" s="436">
        <v>9300</v>
      </c>
      <c r="CT9" s="436">
        <v>34611</v>
      </c>
      <c r="CU9" s="436">
        <f t="shared" si="3"/>
        <v>279484</v>
      </c>
      <c r="CV9" s="436">
        <v>10844</v>
      </c>
      <c r="CW9" s="436">
        <v>7288</v>
      </c>
      <c r="CX9" s="436">
        <v>18132</v>
      </c>
      <c r="CY9" s="436">
        <v>9957</v>
      </c>
      <c r="CZ9" s="436">
        <v>896</v>
      </c>
      <c r="DA9" s="436">
        <v>15526</v>
      </c>
      <c r="DB9" s="436">
        <v>18527</v>
      </c>
      <c r="DC9" s="436">
        <v>15921</v>
      </c>
      <c r="DD9" s="436">
        <v>9221</v>
      </c>
      <c r="DE9" s="436">
        <v>934</v>
      </c>
      <c r="DF9" s="436">
        <v>768</v>
      </c>
      <c r="DG9" s="436">
        <v>15</v>
      </c>
      <c r="DH9" s="436">
        <v>18097</v>
      </c>
      <c r="DI9" s="436">
        <v>16</v>
      </c>
      <c r="DJ9" s="436">
        <v>0</v>
      </c>
      <c r="DK9" s="436">
        <v>98.5</v>
      </c>
      <c r="DL9" s="436">
        <v>198</v>
      </c>
      <c r="DM9" s="436">
        <v>20</v>
      </c>
      <c r="DN9" s="436">
        <v>2769</v>
      </c>
    </row>
    <row r="10" spans="1:118" ht="12.75">
      <c r="A10" s="9" t="s">
        <v>188</v>
      </c>
      <c r="B10" s="13">
        <v>1</v>
      </c>
      <c r="C10" s="10">
        <v>14</v>
      </c>
      <c r="D10" s="10">
        <v>14</v>
      </c>
      <c r="E10" s="10">
        <v>0</v>
      </c>
      <c r="F10" s="10">
        <v>23.5</v>
      </c>
      <c r="G10" s="10">
        <v>18.5</v>
      </c>
      <c r="H10" s="10">
        <v>0</v>
      </c>
      <c r="I10" s="10">
        <v>15.9</v>
      </c>
      <c r="J10" s="10">
        <v>53.4</v>
      </c>
      <c r="K10" s="430">
        <v>1118871</v>
      </c>
      <c r="L10" s="430">
        <v>912799</v>
      </c>
      <c r="M10" s="430">
        <f t="shared" si="0"/>
        <v>206072</v>
      </c>
      <c r="N10" s="430">
        <v>857791</v>
      </c>
      <c r="O10" s="430">
        <f t="shared" si="1"/>
        <v>1976662</v>
      </c>
      <c r="P10" s="430">
        <v>233677</v>
      </c>
      <c r="Q10" s="430">
        <v>306538</v>
      </c>
      <c r="R10" s="430" t="s">
        <v>484</v>
      </c>
      <c r="S10" s="430">
        <v>691220</v>
      </c>
      <c r="T10" s="430">
        <v>483873</v>
      </c>
      <c r="U10" s="430">
        <v>207347</v>
      </c>
      <c r="V10" s="430">
        <v>8000</v>
      </c>
      <c r="W10" s="430">
        <v>31795</v>
      </c>
      <c r="X10" s="430">
        <v>227108</v>
      </c>
      <c r="Y10" s="430">
        <v>226108</v>
      </c>
      <c r="Z10" s="430">
        <v>25333</v>
      </c>
      <c r="AA10" s="430">
        <v>0</v>
      </c>
      <c r="AB10" s="430">
        <f t="shared" si="2"/>
        <v>1289994</v>
      </c>
      <c r="AC10" s="430">
        <v>36143</v>
      </c>
      <c r="AD10" s="430" t="s">
        <v>484</v>
      </c>
      <c r="AE10" s="430">
        <v>69274</v>
      </c>
      <c r="AF10" s="430">
        <v>49490</v>
      </c>
      <c r="AG10" s="430">
        <v>169827</v>
      </c>
      <c r="AH10" s="430">
        <v>3825057</v>
      </c>
      <c r="AI10" s="430">
        <v>0</v>
      </c>
      <c r="AJ10" s="430">
        <v>3825057</v>
      </c>
      <c r="AK10" s="436">
        <v>14252</v>
      </c>
      <c r="AL10" s="436" t="s">
        <v>484</v>
      </c>
      <c r="AM10" s="436">
        <v>10330</v>
      </c>
      <c r="AN10" s="436" t="s">
        <v>484</v>
      </c>
      <c r="AO10" s="436">
        <v>10022</v>
      </c>
      <c r="AP10" s="436">
        <v>308</v>
      </c>
      <c r="AQ10" s="436">
        <v>3839</v>
      </c>
      <c r="AR10" s="436">
        <v>83</v>
      </c>
      <c r="AS10" s="436">
        <v>0</v>
      </c>
      <c r="AT10" s="436">
        <v>7842</v>
      </c>
      <c r="AU10" s="436">
        <v>1928</v>
      </c>
      <c r="AV10" s="436" t="s">
        <v>484</v>
      </c>
      <c r="AW10" s="436">
        <v>0</v>
      </c>
      <c r="AX10" s="436">
        <v>0</v>
      </c>
      <c r="AY10" s="436">
        <v>0</v>
      </c>
      <c r="AZ10" s="436">
        <v>0</v>
      </c>
      <c r="BA10" s="436" t="s">
        <v>484</v>
      </c>
      <c r="BB10" s="436">
        <v>18241</v>
      </c>
      <c r="BC10" s="436" t="s">
        <v>484</v>
      </c>
      <c r="BD10" s="436">
        <v>0</v>
      </c>
      <c r="BE10" s="436">
        <v>0</v>
      </c>
      <c r="BF10" s="436">
        <v>0</v>
      </c>
      <c r="BG10" s="436">
        <v>86</v>
      </c>
      <c r="BH10" s="436" t="s">
        <v>484</v>
      </c>
      <c r="BI10" s="436">
        <v>237</v>
      </c>
      <c r="BJ10" s="436" t="s">
        <v>484</v>
      </c>
      <c r="BK10" s="436">
        <v>121</v>
      </c>
      <c r="BL10" s="436">
        <v>36</v>
      </c>
      <c r="BM10" s="436">
        <v>0</v>
      </c>
      <c r="BN10" s="436">
        <v>914988</v>
      </c>
      <c r="BO10" s="436" t="s">
        <v>484</v>
      </c>
      <c r="BP10" s="436">
        <v>787137</v>
      </c>
      <c r="BQ10" s="436" t="s">
        <v>484</v>
      </c>
      <c r="BR10" s="436" t="s">
        <v>484</v>
      </c>
      <c r="BS10" s="436" t="s">
        <v>484</v>
      </c>
      <c r="BT10" s="436">
        <v>112046</v>
      </c>
      <c r="BU10" s="436">
        <v>15805</v>
      </c>
      <c r="BV10" s="436">
        <v>0</v>
      </c>
      <c r="BW10" s="436" t="s">
        <v>484</v>
      </c>
      <c r="BX10" s="436">
        <v>62743</v>
      </c>
      <c r="BY10" s="436" t="s">
        <v>484</v>
      </c>
      <c r="BZ10" s="436">
        <v>2561</v>
      </c>
      <c r="CA10" s="436" t="s">
        <v>484</v>
      </c>
      <c r="CB10" s="436">
        <v>1774</v>
      </c>
      <c r="CC10" s="436">
        <v>787</v>
      </c>
      <c r="CD10" s="436">
        <v>4416</v>
      </c>
      <c r="CE10" s="436">
        <v>822085</v>
      </c>
      <c r="CF10" s="436" t="s">
        <v>484</v>
      </c>
      <c r="CG10" s="436">
        <v>806</v>
      </c>
      <c r="CH10" s="436">
        <v>0</v>
      </c>
      <c r="CI10" s="436">
        <v>0</v>
      </c>
      <c r="CJ10" s="436">
        <v>23957</v>
      </c>
      <c r="CK10" s="436" t="s">
        <v>484</v>
      </c>
      <c r="CL10" s="436">
        <v>4782</v>
      </c>
      <c r="CM10" s="436" t="s">
        <v>484</v>
      </c>
      <c r="CN10" s="436">
        <v>678</v>
      </c>
      <c r="CO10" s="436">
        <v>274</v>
      </c>
      <c r="CP10" s="436">
        <v>0</v>
      </c>
      <c r="CQ10" s="436">
        <v>118646</v>
      </c>
      <c r="CR10" s="436">
        <v>101366</v>
      </c>
      <c r="CS10" s="436">
        <v>402</v>
      </c>
      <c r="CT10" s="436">
        <v>29794</v>
      </c>
      <c r="CU10" s="436">
        <f t="shared" si="3"/>
        <v>148440</v>
      </c>
      <c r="CV10" s="436">
        <v>7578</v>
      </c>
      <c r="CW10" s="436">
        <v>2089</v>
      </c>
      <c r="CX10" s="436">
        <v>9667</v>
      </c>
      <c r="CY10" s="436">
        <v>5739</v>
      </c>
      <c r="CZ10" s="436">
        <v>189</v>
      </c>
      <c r="DA10" s="436">
        <v>4142</v>
      </c>
      <c r="DB10" s="436">
        <v>4781</v>
      </c>
      <c r="DC10" s="436">
        <v>8923</v>
      </c>
      <c r="DD10" s="436">
        <v>6693</v>
      </c>
      <c r="DE10" s="436">
        <v>321</v>
      </c>
      <c r="DF10" s="436">
        <v>241</v>
      </c>
      <c r="DG10" s="436">
        <v>3323</v>
      </c>
      <c r="DH10" s="436">
        <v>3622</v>
      </c>
      <c r="DI10" s="436">
        <v>607</v>
      </c>
      <c r="DJ10" s="436">
        <v>90</v>
      </c>
      <c r="DK10" s="436">
        <v>80</v>
      </c>
      <c r="DL10" s="436">
        <v>181</v>
      </c>
      <c r="DM10" s="436">
        <v>17482</v>
      </c>
      <c r="DN10" s="436">
        <v>1050</v>
      </c>
    </row>
    <row r="11" spans="1:118" ht="12.75">
      <c r="A11" s="9" t="s">
        <v>189</v>
      </c>
      <c r="B11" s="13">
        <v>0</v>
      </c>
      <c r="C11" s="10">
        <v>17.6</v>
      </c>
      <c r="D11" s="10">
        <v>13.6</v>
      </c>
      <c r="E11" s="10">
        <v>4</v>
      </c>
      <c r="F11" s="10">
        <v>21</v>
      </c>
      <c r="G11" s="10">
        <v>17.6</v>
      </c>
      <c r="H11" s="10">
        <v>0</v>
      </c>
      <c r="I11" s="10">
        <v>13.558956401335477</v>
      </c>
      <c r="J11" s="10">
        <v>52.15895640133548</v>
      </c>
      <c r="K11" s="430">
        <v>1125134</v>
      </c>
      <c r="L11" s="430">
        <v>959867</v>
      </c>
      <c r="M11" s="430">
        <f t="shared" si="0"/>
        <v>165267</v>
      </c>
      <c r="N11" s="430">
        <v>774607</v>
      </c>
      <c r="O11" s="430">
        <f t="shared" si="1"/>
        <v>1899741</v>
      </c>
      <c r="P11" s="430">
        <v>180052.98</v>
      </c>
      <c r="Q11" s="430">
        <v>340604</v>
      </c>
      <c r="R11" s="430">
        <v>340604</v>
      </c>
      <c r="S11" s="430">
        <v>478308</v>
      </c>
      <c r="T11" s="430">
        <v>416145</v>
      </c>
      <c r="U11" s="430">
        <v>62163</v>
      </c>
      <c r="V11" s="430">
        <v>14323</v>
      </c>
      <c r="W11" s="430">
        <v>32404</v>
      </c>
      <c r="X11" s="430">
        <v>159237</v>
      </c>
      <c r="Y11" s="430">
        <v>51041</v>
      </c>
      <c r="Z11" s="430">
        <v>22456</v>
      </c>
      <c r="AA11" s="430">
        <v>1133</v>
      </c>
      <c r="AB11" s="430">
        <f t="shared" si="2"/>
        <v>1048465</v>
      </c>
      <c r="AC11" s="430">
        <v>11033</v>
      </c>
      <c r="AD11" s="430">
        <v>27750</v>
      </c>
      <c r="AE11" s="430">
        <v>63559</v>
      </c>
      <c r="AF11" s="430">
        <v>25483</v>
      </c>
      <c r="AG11" s="430">
        <v>92394</v>
      </c>
      <c r="AH11" s="430">
        <v>3348477.98</v>
      </c>
      <c r="AI11" s="430">
        <v>0</v>
      </c>
      <c r="AJ11" s="430">
        <v>3348477.98</v>
      </c>
      <c r="AK11" s="436">
        <v>23806</v>
      </c>
      <c r="AL11" s="436" t="s">
        <v>484</v>
      </c>
      <c r="AM11" s="436">
        <v>22240</v>
      </c>
      <c r="AN11" s="436" t="s">
        <v>484</v>
      </c>
      <c r="AO11" s="436">
        <v>10277</v>
      </c>
      <c r="AP11" s="436">
        <v>11963</v>
      </c>
      <c r="AQ11" s="436">
        <v>1253</v>
      </c>
      <c r="AR11" s="436">
        <v>312</v>
      </c>
      <c r="AS11" s="436">
        <v>1</v>
      </c>
      <c r="AT11" s="436">
        <v>4547</v>
      </c>
      <c r="AU11" s="436">
        <v>1108</v>
      </c>
      <c r="AV11" s="436" t="s">
        <v>484</v>
      </c>
      <c r="AW11" s="436">
        <v>0</v>
      </c>
      <c r="AX11" s="436">
        <v>0</v>
      </c>
      <c r="AY11" s="436">
        <v>0</v>
      </c>
      <c r="AZ11" s="436">
        <v>0</v>
      </c>
      <c r="BA11" s="436" t="s">
        <v>484</v>
      </c>
      <c r="BB11" s="436">
        <v>6501</v>
      </c>
      <c r="BC11" s="436" t="s">
        <v>484</v>
      </c>
      <c r="BD11" s="436">
        <v>0</v>
      </c>
      <c r="BE11" s="436">
        <v>134</v>
      </c>
      <c r="BF11" s="436">
        <v>1498</v>
      </c>
      <c r="BG11" s="436" t="s">
        <v>484</v>
      </c>
      <c r="BH11" s="436">
        <v>217</v>
      </c>
      <c r="BI11" s="436" t="s">
        <v>484</v>
      </c>
      <c r="BJ11" s="436">
        <v>337</v>
      </c>
      <c r="BK11" s="436" t="s">
        <v>484</v>
      </c>
      <c r="BL11" s="436">
        <v>366</v>
      </c>
      <c r="BM11" s="436">
        <v>541</v>
      </c>
      <c r="BN11" s="436">
        <v>571717</v>
      </c>
      <c r="BO11" s="436" t="s">
        <v>484</v>
      </c>
      <c r="BP11" s="436">
        <v>503758</v>
      </c>
      <c r="BQ11" s="436" t="s">
        <v>484</v>
      </c>
      <c r="BR11" s="436" t="s">
        <v>484</v>
      </c>
      <c r="BS11" s="436" t="s">
        <v>484</v>
      </c>
      <c r="BT11" s="436">
        <v>54536</v>
      </c>
      <c r="BU11" s="436">
        <v>11178</v>
      </c>
      <c r="BV11" s="436">
        <v>2245</v>
      </c>
      <c r="BW11" s="436" t="s">
        <v>484</v>
      </c>
      <c r="BX11" s="436">
        <v>389416</v>
      </c>
      <c r="BY11" s="436" t="s">
        <v>484</v>
      </c>
      <c r="BZ11" s="436">
        <v>2782</v>
      </c>
      <c r="CA11" s="436">
        <v>2776</v>
      </c>
      <c r="CB11" s="436">
        <v>1613</v>
      </c>
      <c r="CC11" s="436">
        <v>701</v>
      </c>
      <c r="CD11" s="436">
        <v>6268</v>
      </c>
      <c r="CE11" s="436">
        <v>600254</v>
      </c>
      <c r="CF11" s="436" t="s">
        <v>484</v>
      </c>
      <c r="CG11" s="436">
        <v>9612</v>
      </c>
      <c r="CH11" s="436">
        <v>25735</v>
      </c>
      <c r="CI11" s="436">
        <v>5712</v>
      </c>
      <c r="CJ11" s="436" t="s">
        <v>484</v>
      </c>
      <c r="CK11" s="436">
        <v>13750</v>
      </c>
      <c r="CL11" s="436" t="s">
        <v>484</v>
      </c>
      <c r="CM11" s="436">
        <v>4812</v>
      </c>
      <c r="CN11" s="436" t="s">
        <v>484</v>
      </c>
      <c r="CO11" s="436">
        <v>738</v>
      </c>
      <c r="CP11" s="436">
        <v>330087</v>
      </c>
      <c r="CQ11" s="436">
        <v>130854</v>
      </c>
      <c r="CR11" s="436">
        <v>190440</v>
      </c>
      <c r="CS11" s="436">
        <v>446</v>
      </c>
      <c r="CT11" s="436">
        <v>64783</v>
      </c>
      <c r="CU11" s="436">
        <f t="shared" si="3"/>
        <v>195637</v>
      </c>
      <c r="CV11" s="436">
        <v>2236</v>
      </c>
      <c r="CW11" s="436">
        <v>3134</v>
      </c>
      <c r="CX11" s="436">
        <v>5370</v>
      </c>
      <c r="CY11" s="436">
        <v>3331</v>
      </c>
      <c r="CZ11" s="436">
        <v>312</v>
      </c>
      <c r="DA11" s="436">
        <v>1914</v>
      </c>
      <c r="DB11" s="436">
        <v>3391</v>
      </c>
      <c r="DC11" s="436">
        <v>5305</v>
      </c>
      <c r="DD11" s="436">
        <v>2707</v>
      </c>
      <c r="DE11" s="436">
        <v>801</v>
      </c>
      <c r="DF11" s="436">
        <v>188</v>
      </c>
      <c r="DG11" s="436">
        <v>96</v>
      </c>
      <c r="DH11" s="436">
        <v>4011</v>
      </c>
      <c r="DI11" s="436">
        <v>35</v>
      </c>
      <c r="DJ11" s="436">
        <v>0</v>
      </c>
      <c r="DK11" s="436">
        <v>96</v>
      </c>
      <c r="DL11" s="436">
        <v>123</v>
      </c>
      <c r="DM11" s="436">
        <v>13293</v>
      </c>
      <c r="DN11" s="436">
        <v>616</v>
      </c>
    </row>
    <row r="12" spans="1:118" ht="12.75">
      <c r="A12" s="9" t="s">
        <v>190</v>
      </c>
      <c r="B12" s="13">
        <v>1</v>
      </c>
      <c r="C12" s="10">
        <v>27.5</v>
      </c>
      <c r="D12" s="10">
        <v>20.5</v>
      </c>
      <c r="E12" s="10">
        <v>7</v>
      </c>
      <c r="F12" s="10">
        <v>45</v>
      </c>
      <c r="G12" s="10">
        <v>33</v>
      </c>
      <c r="H12" s="10">
        <v>0</v>
      </c>
      <c r="I12" s="10">
        <v>34.99</v>
      </c>
      <c r="J12" s="10">
        <v>107.49</v>
      </c>
      <c r="K12" s="430">
        <v>2009135</v>
      </c>
      <c r="L12" s="430">
        <v>1589843</v>
      </c>
      <c r="M12" s="430">
        <f t="shared" si="0"/>
        <v>419292</v>
      </c>
      <c r="N12" s="430">
        <v>1775240</v>
      </c>
      <c r="O12" s="430">
        <f t="shared" si="1"/>
        <v>3784375</v>
      </c>
      <c r="P12" s="430">
        <v>454907</v>
      </c>
      <c r="Q12" s="430">
        <v>448359</v>
      </c>
      <c r="R12" s="430">
        <v>371636</v>
      </c>
      <c r="S12" s="430">
        <v>1117513</v>
      </c>
      <c r="T12" s="430">
        <v>1054986</v>
      </c>
      <c r="U12" s="430">
        <v>62527</v>
      </c>
      <c r="V12" s="430">
        <v>49344</v>
      </c>
      <c r="W12" s="430">
        <v>56028</v>
      </c>
      <c r="X12" s="430">
        <v>224240</v>
      </c>
      <c r="Y12" s="430">
        <v>133676</v>
      </c>
      <c r="Z12" s="430">
        <v>15642</v>
      </c>
      <c r="AA12" s="430">
        <v>0</v>
      </c>
      <c r="AB12" s="430">
        <f t="shared" si="2"/>
        <v>1911126</v>
      </c>
      <c r="AC12" s="430">
        <v>35858</v>
      </c>
      <c r="AD12" s="430">
        <v>0</v>
      </c>
      <c r="AE12" s="430">
        <v>576495</v>
      </c>
      <c r="AF12" s="430">
        <v>99001</v>
      </c>
      <c r="AG12" s="430">
        <v>660971</v>
      </c>
      <c r="AH12" s="430">
        <v>7522733</v>
      </c>
      <c r="AI12" s="430">
        <v>0</v>
      </c>
      <c r="AJ12" s="430">
        <v>7522733</v>
      </c>
      <c r="AK12" s="436">
        <v>21913</v>
      </c>
      <c r="AL12" s="436">
        <v>16400</v>
      </c>
      <c r="AM12" s="436">
        <v>16439</v>
      </c>
      <c r="AN12" s="436">
        <v>13972</v>
      </c>
      <c r="AO12" s="436">
        <v>10479</v>
      </c>
      <c r="AP12" s="436">
        <v>5960</v>
      </c>
      <c r="AQ12" s="436">
        <v>3424</v>
      </c>
      <c r="AR12" s="436">
        <v>1969</v>
      </c>
      <c r="AS12" s="436">
        <v>81</v>
      </c>
      <c r="AT12" s="436">
        <v>28358</v>
      </c>
      <c r="AU12" s="436">
        <v>0</v>
      </c>
      <c r="AV12" s="436">
        <v>0</v>
      </c>
      <c r="AW12" s="436">
        <v>51</v>
      </c>
      <c r="AX12" s="436">
        <v>51</v>
      </c>
      <c r="AY12" s="436">
        <v>45</v>
      </c>
      <c r="AZ12" s="436">
        <v>6</v>
      </c>
      <c r="BA12" s="436" t="s">
        <v>484</v>
      </c>
      <c r="BB12" s="436">
        <v>17619</v>
      </c>
      <c r="BC12" s="436" t="s">
        <v>484</v>
      </c>
      <c r="BD12" s="436">
        <v>118</v>
      </c>
      <c r="BE12" s="436">
        <v>57</v>
      </c>
      <c r="BF12" s="436">
        <v>0</v>
      </c>
      <c r="BG12" s="436">
        <v>210</v>
      </c>
      <c r="BH12" s="436">
        <v>177</v>
      </c>
      <c r="BI12" s="436">
        <v>760</v>
      </c>
      <c r="BJ12" s="436">
        <v>534</v>
      </c>
      <c r="BK12" s="436" t="s">
        <v>484</v>
      </c>
      <c r="BL12" s="436" t="s">
        <v>484</v>
      </c>
      <c r="BM12" s="436">
        <v>0</v>
      </c>
      <c r="BN12" s="436">
        <v>1449360</v>
      </c>
      <c r="BO12" s="436">
        <v>801216</v>
      </c>
      <c r="BP12" s="436">
        <v>881412</v>
      </c>
      <c r="BQ12" s="436" t="s">
        <v>484</v>
      </c>
      <c r="BR12" s="436" t="s">
        <v>484</v>
      </c>
      <c r="BS12" s="436">
        <v>800256</v>
      </c>
      <c r="BT12" s="436">
        <v>226955</v>
      </c>
      <c r="BU12" s="436">
        <v>30379</v>
      </c>
      <c r="BV12" s="436">
        <v>9712</v>
      </c>
      <c r="BW12" s="436" t="s">
        <v>484</v>
      </c>
      <c r="BX12" s="436">
        <v>0</v>
      </c>
      <c r="BY12" s="436">
        <v>0</v>
      </c>
      <c r="BZ12" s="436">
        <v>4884</v>
      </c>
      <c r="CA12" s="436">
        <v>3983</v>
      </c>
      <c r="CB12" s="436">
        <v>2986</v>
      </c>
      <c r="CC12" s="436">
        <v>990</v>
      </c>
      <c r="CD12" s="436">
        <v>1171</v>
      </c>
      <c r="CE12" s="436">
        <v>1460812</v>
      </c>
      <c r="CF12" s="436">
        <v>44509</v>
      </c>
      <c r="CG12" s="436">
        <v>12281</v>
      </c>
      <c r="CH12" s="436">
        <v>35460</v>
      </c>
      <c r="CI12" s="436">
        <v>302</v>
      </c>
      <c r="CJ12" s="436">
        <v>19814</v>
      </c>
      <c r="CK12" s="436">
        <v>13884</v>
      </c>
      <c r="CL12" s="436">
        <v>13254</v>
      </c>
      <c r="CM12" s="436">
        <v>6067</v>
      </c>
      <c r="CN12" s="436" t="s">
        <v>484</v>
      </c>
      <c r="CO12" s="436" t="s">
        <v>484</v>
      </c>
      <c r="CP12" s="436">
        <v>0</v>
      </c>
      <c r="CQ12" s="436">
        <v>245532</v>
      </c>
      <c r="CR12" s="436">
        <v>204942</v>
      </c>
      <c r="CS12" s="436">
        <v>6899</v>
      </c>
      <c r="CT12" s="436">
        <v>41796</v>
      </c>
      <c r="CU12" s="436">
        <f t="shared" si="3"/>
        <v>287328</v>
      </c>
      <c r="CV12" s="436">
        <v>4138</v>
      </c>
      <c r="CW12" s="436">
        <v>7618</v>
      </c>
      <c r="CX12" s="436">
        <v>11756</v>
      </c>
      <c r="CY12" s="436">
        <v>5889</v>
      </c>
      <c r="CZ12" s="436">
        <v>394</v>
      </c>
      <c r="DA12" s="436">
        <v>4299</v>
      </c>
      <c r="DB12" s="436">
        <v>13754</v>
      </c>
      <c r="DC12" s="436">
        <v>18053</v>
      </c>
      <c r="DD12" s="436">
        <v>8834</v>
      </c>
      <c r="DE12" s="436">
        <v>1160</v>
      </c>
      <c r="DF12" s="436">
        <v>669</v>
      </c>
      <c r="DG12" s="436">
        <v>717</v>
      </c>
      <c r="DH12" s="436">
        <v>14870</v>
      </c>
      <c r="DI12" s="436">
        <v>14018</v>
      </c>
      <c r="DJ12" s="436">
        <v>852</v>
      </c>
      <c r="DK12" s="436">
        <v>92.75</v>
      </c>
      <c r="DL12" s="436">
        <v>169</v>
      </c>
      <c r="DM12" s="436">
        <v>32458</v>
      </c>
      <c r="DN12" s="436">
        <v>2850</v>
      </c>
    </row>
    <row r="13" spans="1:118" ht="12.75">
      <c r="A13" s="9" t="s">
        <v>191</v>
      </c>
      <c r="B13" s="13">
        <v>0</v>
      </c>
      <c r="C13" s="10">
        <v>22</v>
      </c>
      <c r="D13" s="10">
        <v>19</v>
      </c>
      <c r="E13" s="10">
        <v>3</v>
      </c>
      <c r="F13" s="10">
        <v>30.6</v>
      </c>
      <c r="G13" s="10">
        <v>21.6</v>
      </c>
      <c r="H13" s="10">
        <v>1</v>
      </c>
      <c r="I13" s="10">
        <v>30.4</v>
      </c>
      <c r="J13" s="10">
        <v>84</v>
      </c>
      <c r="K13" s="430">
        <v>1596940</v>
      </c>
      <c r="L13" s="430">
        <v>1289200</v>
      </c>
      <c r="M13" s="430">
        <f t="shared" si="0"/>
        <v>307740</v>
      </c>
      <c r="N13" s="430">
        <v>1094347</v>
      </c>
      <c r="O13" s="430">
        <f t="shared" si="1"/>
        <v>2691287</v>
      </c>
      <c r="P13" s="430">
        <v>403091</v>
      </c>
      <c r="Q13" s="430">
        <v>537992</v>
      </c>
      <c r="R13" s="430">
        <v>456945</v>
      </c>
      <c r="S13" s="430">
        <v>678993</v>
      </c>
      <c r="T13" s="430">
        <v>569242</v>
      </c>
      <c r="U13" s="430">
        <v>109751</v>
      </c>
      <c r="V13" s="430">
        <v>30802</v>
      </c>
      <c r="W13" s="430">
        <v>51505</v>
      </c>
      <c r="X13" s="430">
        <v>212747</v>
      </c>
      <c r="Y13" s="430">
        <v>98970</v>
      </c>
      <c r="Z13" s="430">
        <v>1850</v>
      </c>
      <c r="AA13" s="430">
        <v>0</v>
      </c>
      <c r="AB13" s="430">
        <f t="shared" si="2"/>
        <v>1513889</v>
      </c>
      <c r="AC13" s="430">
        <v>68000</v>
      </c>
      <c r="AD13" s="430">
        <v>32681</v>
      </c>
      <c r="AE13" s="430">
        <v>111360</v>
      </c>
      <c r="AF13" s="430">
        <v>45854</v>
      </c>
      <c r="AG13" s="430">
        <v>414911</v>
      </c>
      <c r="AH13" s="430">
        <v>5281073</v>
      </c>
      <c r="AI13" s="430">
        <v>414093</v>
      </c>
      <c r="AJ13" s="430">
        <v>5695166</v>
      </c>
      <c r="AK13" s="436">
        <v>20266</v>
      </c>
      <c r="AL13" s="436">
        <v>13226</v>
      </c>
      <c r="AM13" s="436">
        <v>12960</v>
      </c>
      <c r="AN13" s="436" t="s">
        <v>484</v>
      </c>
      <c r="AO13" s="436">
        <v>11931</v>
      </c>
      <c r="AP13" s="436">
        <v>1029</v>
      </c>
      <c r="AQ13" s="436">
        <v>7040</v>
      </c>
      <c r="AR13" s="436">
        <v>266</v>
      </c>
      <c r="AS13" s="436">
        <v>0</v>
      </c>
      <c r="AT13" s="436">
        <v>1029</v>
      </c>
      <c r="AU13" s="436">
        <v>26213</v>
      </c>
      <c r="AV13" s="436">
        <v>6553</v>
      </c>
      <c r="AW13" s="436">
        <v>202</v>
      </c>
      <c r="AX13" s="436">
        <v>176</v>
      </c>
      <c r="AY13" s="436">
        <v>184</v>
      </c>
      <c r="AZ13" s="436">
        <v>18</v>
      </c>
      <c r="BA13" s="436" t="s">
        <v>484</v>
      </c>
      <c r="BB13" s="436">
        <v>19297</v>
      </c>
      <c r="BC13" s="436">
        <v>0</v>
      </c>
      <c r="BD13" s="436">
        <v>0</v>
      </c>
      <c r="BE13" s="436">
        <v>0</v>
      </c>
      <c r="BF13" s="436">
        <v>0</v>
      </c>
      <c r="BG13" s="436">
        <v>0</v>
      </c>
      <c r="BH13" s="436">
        <v>0</v>
      </c>
      <c r="BI13" s="436">
        <v>360</v>
      </c>
      <c r="BJ13" s="436">
        <v>358</v>
      </c>
      <c r="BK13" s="436">
        <v>246</v>
      </c>
      <c r="BL13" s="436">
        <v>276</v>
      </c>
      <c r="BM13" s="436">
        <v>0</v>
      </c>
      <c r="BN13" s="436">
        <v>1090706</v>
      </c>
      <c r="BO13" s="436">
        <v>612210</v>
      </c>
      <c r="BP13" s="436">
        <v>868680</v>
      </c>
      <c r="BQ13" s="436" t="s">
        <v>484</v>
      </c>
      <c r="BR13" s="436" t="s">
        <v>484</v>
      </c>
      <c r="BS13" s="436">
        <v>612210</v>
      </c>
      <c r="BT13" s="436">
        <v>191187</v>
      </c>
      <c r="BU13" s="436">
        <v>30820</v>
      </c>
      <c r="BV13" s="436">
        <v>19</v>
      </c>
      <c r="BW13" s="436" t="s">
        <v>484</v>
      </c>
      <c r="BX13" s="436">
        <v>841740</v>
      </c>
      <c r="BY13" s="436">
        <v>210435</v>
      </c>
      <c r="BZ13" s="436">
        <v>2639</v>
      </c>
      <c r="CA13" s="436">
        <v>2055</v>
      </c>
      <c r="CB13" s="436">
        <v>2296</v>
      </c>
      <c r="CC13" s="436">
        <v>343</v>
      </c>
      <c r="CD13" s="436">
        <v>10329</v>
      </c>
      <c r="CE13" s="436">
        <v>1040737</v>
      </c>
      <c r="CF13" s="436">
        <v>200</v>
      </c>
      <c r="CG13" s="436">
        <v>0</v>
      </c>
      <c r="CH13" s="436">
        <v>223</v>
      </c>
      <c r="CI13" s="436">
        <v>21710</v>
      </c>
      <c r="CJ13" s="436">
        <v>794</v>
      </c>
      <c r="CK13" s="436">
        <v>0</v>
      </c>
      <c r="CL13" s="436">
        <v>3970</v>
      </c>
      <c r="CM13" s="436">
        <v>573</v>
      </c>
      <c r="CN13" s="436">
        <v>661</v>
      </c>
      <c r="CO13" s="436">
        <v>651</v>
      </c>
      <c r="CP13" s="436">
        <v>0</v>
      </c>
      <c r="CQ13" s="436">
        <v>180330</v>
      </c>
      <c r="CR13" s="436">
        <v>225681</v>
      </c>
      <c r="CS13" s="436">
        <v>726</v>
      </c>
      <c r="CT13" s="436">
        <v>38650</v>
      </c>
      <c r="CU13" s="436">
        <f t="shared" si="3"/>
        <v>218980</v>
      </c>
      <c r="CV13" s="436">
        <v>4487</v>
      </c>
      <c r="CW13" s="436">
        <v>3880</v>
      </c>
      <c r="CX13" s="436">
        <v>8367</v>
      </c>
      <c r="CY13" s="436">
        <v>3383</v>
      </c>
      <c r="CZ13" s="436">
        <v>316</v>
      </c>
      <c r="DA13" s="436">
        <v>2761</v>
      </c>
      <c r="DB13" s="436">
        <v>5379</v>
      </c>
      <c r="DC13" s="436">
        <v>8140</v>
      </c>
      <c r="DD13" s="436">
        <v>4958</v>
      </c>
      <c r="DE13" s="436">
        <v>629</v>
      </c>
      <c r="DF13" s="436">
        <v>562</v>
      </c>
      <c r="DG13" s="436">
        <v>22</v>
      </c>
      <c r="DH13" s="436">
        <v>13615</v>
      </c>
      <c r="DI13" s="436">
        <v>20</v>
      </c>
      <c r="DJ13" s="436">
        <v>13595</v>
      </c>
      <c r="DK13" s="436">
        <v>85</v>
      </c>
      <c r="DL13" s="436">
        <v>164</v>
      </c>
      <c r="DM13" s="436">
        <v>39377</v>
      </c>
      <c r="DN13" s="436">
        <v>2619</v>
      </c>
    </row>
    <row r="14" spans="1:118" ht="12.75">
      <c r="A14" s="9" t="s">
        <v>192</v>
      </c>
      <c r="B14" s="13">
        <v>0</v>
      </c>
      <c r="C14" s="10">
        <v>2</v>
      </c>
      <c r="D14" s="10">
        <v>1</v>
      </c>
      <c r="E14" s="10">
        <v>1</v>
      </c>
      <c r="F14" s="10">
        <v>1.75</v>
      </c>
      <c r="G14" s="10">
        <v>1.75</v>
      </c>
      <c r="H14" s="10">
        <v>0</v>
      </c>
      <c r="I14" s="10">
        <v>1.5</v>
      </c>
      <c r="J14" s="10">
        <v>5.25</v>
      </c>
      <c r="K14" s="430">
        <v>138936</v>
      </c>
      <c r="L14" s="430">
        <v>65892</v>
      </c>
      <c r="M14" s="430">
        <f t="shared" si="0"/>
        <v>73044</v>
      </c>
      <c r="N14" s="430">
        <v>54525</v>
      </c>
      <c r="O14" s="430">
        <f t="shared" si="1"/>
        <v>193461</v>
      </c>
      <c r="P14" s="430">
        <v>9478.64</v>
      </c>
      <c r="Q14" s="430">
        <v>68849.14</v>
      </c>
      <c r="R14" s="430">
        <v>68849.14</v>
      </c>
      <c r="S14" s="430">
        <v>41877.77</v>
      </c>
      <c r="T14" s="430" t="s">
        <v>484</v>
      </c>
      <c r="U14" s="430" t="s">
        <v>484</v>
      </c>
      <c r="V14" s="430">
        <v>0</v>
      </c>
      <c r="W14" s="430">
        <v>4821.03</v>
      </c>
      <c r="X14" s="430">
        <v>11049.35</v>
      </c>
      <c r="Y14" s="430">
        <v>6115</v>
      </c>
      <c r="Z14" s="430">
        <v>355.93</v>
      </c>
      <c r="AA14" s="430">
        <v>0</v>
      </c>
      <c r="AB14" s="430">
        <f t="shared" si="2"/>
        <v>126953.22</v>
      </c>
      <c r="AC14" s="430">
        <v>6796.26</v>
      </c>
      <c r="AD14" s="430">
        <v>0</v>
      </c>
      <c r="AE14" s="430">
        <v>15995</v>
      </c>
      <c r="AF14" s="430">
        <v>960</v>
      </c>
      <c r="AG14" s="430">
        <v>0</v>
      </c>
      <c r="AH14" s="430">
        <v>353644.12</v>
      </c>
      <c r="AI14" s="430">
        <v>0</v>
      </c>
      <c r="AJ14" s="430">
        <v>353644.12</v>
      </c>
      <c r="AK14" s="436">
        <v>2406</v>
      </c>
      <c r="AL14" s="436">
        <v>2109</v>
      </c>
      <c r="AM14" s="436">
        <v>2109</v>
      </c>
      <c r="AN14" s="436">
        <v>2406</v>
      </c>
      <c r="AO14" s="436">
        <v>1889</v>
      </c>
      <c r="AP14" s="436">
        <v>220</v>
      </c>
      <c r="AQ14" s="436">
        <v>297</v>
      </c>
      <c r="AR14" s="436">
        <v>0</v>
      </c>
      <c r="AS14" s="436">
        <v>0</v>
      </c>
      <c r="AT14" s="436">
        <v>0</v>
      </c>
      <c r="AU14" s="436">
        <v>0</v>
      </c>
      <c r="AV14" s="436">
        <v>0</v>
      </c>
      <c r="AW14" s="436">
        <v>5</v>
      </c>
      <c r="AX14" s="436">
        <v>5</v>
      </c>
      <c r="AY14" s="436">
        <v>2</v>
      </c>
      <c r="AZ14" s="436">
        <v>3</v>
      </c>
      <c r="BA14" s="436" t="s">
        <v>484</v>
      </c>
      <c r="BB14" s="436">
        <v>0</v>
      </c>
      <c r="BC14" s="436">
        <v>0</v>
      </c>
      <c r="BD14" s="436">
        <v>7</v>
      </c>
      <c r="BE14" s="436">
        <v>0</v>
      </c>
      <c r="BF14" s="436">
        <v>0</v>
      </c>
      <c r="BG14" s="436">
        <v>26</v>
      </c>
      <c r="BH14" s="436">
        <v>26</v>
      </c>
      <c r="BI14" s="436">
        <v>145</v>
      </c>
      <c r="BJ14" s="436">
        <v>145</v>
      </c>
      <c r="BK14" s="436">
        <v>0</v>
      </c>
      <c r="BL14" s="436">
        <v>0</v>
      </c>
      <c r="BM14" s="436">
        <v>0</v>
      </c>
      <c r="BN14" s="436">
        <v>31714</v>
      </c>
      <c r="BO14" s="436">
        <v>26968</v>
      </c>
      <c r="BP14" s="436">
        <v>31034</v>
      </c>
      <c r="BQ14" s="436" t="s">
        <v>484</v>
      </c>
      <c r="BR14" s="436" t="s">
        <v>484</v>
      </c>
      <c r="BS14" s="436">
        <v>31034</v>
      </c>
      <c r="BT14" s="436">
        <v>3385</v>
      </c>
      <c r="BU14" s="436">
        <v>0</v>
      </c>
      <c r="BV14" s="436">
        <v>0</v>
      </c>
      <c r="BW14" s="436" t="s">
        <v>484</v>
      </c>
      <c r="BX14" s="436">
        <v>300</v>
      </c>
      <c r="BY14" s="436">
        <v>15</v>
      </c>
      <c r="BZ14" s="436">
        <v>277</v>
      </c>
      <c r="CA14" s="436">
        <v>277</v>
      </c>
      <c r="CB14" s="436">
        <v>225</v>
      </c>
      <c r="CC14" s="436">
        <v>46</v>
      </c>
      <c r="CD14" s="436" t="s">
        <v>484</v>
      </c>
      <c r="CE14" s="436">
        <v>20680</v>
      </c>
      <c r="CF14" s="436">
        <v>18797</v>
      </c>
      <c r="CG14" s="436">
        <v>387</v>
      </c>
      <c r="CH14" s="436">
        <v>150</v>
      </c>
      <c r="CI14" s="436">
        <v>10</v>
      </c>
      <c r="CJ14" s="436">
        <v>46</v>
      </c>
      <c r="CK14" s="436">
        <v>46</v>
      </c>
      <c r="CL14" s="436">
        <v>523</v>
      </c>
      <c r="CM14" s="436">
        <v>506</v>
      </c>
      <c r="CN14" s="436">
        <v>26</v>
      </c>
      <c r="CO14" s="436">
        <v>19</v>
      </c>
      <c r="CP14" s="436">
        <v>0</v>
      </c>
      <c r="CQ14" s="436">
        <v>4025</v>
      </c>
      <c r="CR14" s="436">
        <v>1750</v>
      </c>
      <c r="CS14" s="436">
        <v>0</v>
      </c>
      <c r="CT14" s="436">
        <v>4096</v>
      </c>
      <c r="CU14" s="436">
        <f t="shared" si="3"/>
        <v>8121</v>
      </c>
      <c r="CV14" s="436">
        <v>69</v>
      </c>
      <c r="CW14" s="436">
        <v>30</v>
      </c>
      <c r="CX14" s="436">
        <v>99</v>
      </c>
      <c r="CY14" s="436">
        <v>14</v>
      </c>
      <c r="CZ14" s="436">
        <v>3</v>
      </c>
      <c r="DA14" s="436">
        <v>0</v>
      </c>
      <c r="DB14" s="436">
        <v>0</v>
      </c>
      <c r="DC14" s="436">
        <v>145</v>
      </c>
      <c r="DD14" s="436">
        <v>83</v>
      </c>
      <c r="DE14" s="436">
        <v>3</v>
      </c>
      <c r="DF14" s="436">
        <v>41</v>
      </c>
      <c r="DG14" s="436">
        <v>0</v>
      </c>
      <c r="DH14" s="436">
        <v>747</v>
      </c>
      <c r="DI14" s="436">
        <v>0</v>
      </c>
      <c r="DJ14" s="436">
        <v>747</v>
      </c>
      <c r="DK14" s="436">
        <v>78.5</v>
      </c>
      <c r="DL14" s="436">
        <v>48.5</v>
      </c>
      <c r="DM14" s="436">
        <v>2082</v>
      </c>
      <c r="DN14" s="436">
        <v>61.75</v>
      </c>
    </row>
    <row r="15" spans="1:118" ht="12.75">
      <c r="A15" s="9" t="s">
        <v>193</v>
      </c>
      <c r="B15" s="13">
        <v>0</v>
      </c>
      <c r="C15" s="10">
        <v>7.75</v>
      </c>
      <c r="D15" s="10">
        <v>7.75</v>
      </c>
      <c r="E15" s="10">
        <v>0</v>
      </c>
      <c r="F15" s="10">
        <v>8</v>
      </c>
      <c r="G15" s="10">
        <v>8</v>
      </c>
      <c r="H15" s="10">
        <v>0</v>
      </c>
      <c r="I15" s="10">
        <v>2.7</v>
      </c>
      <c r="J15" s="10">
        <v>18.45</v>
      </c>
      <c r="K15" s="430">
        <v>523489</v>
      </c>
      <c r="L15" s="430">
        <v>523489</v>
      </c>
      <c r="M15" s="430">
        <f t="shared" si="0"/>
        <v>0</v>
      </c>
      <c r="N15" s="430">
        <v>290729</v>
      </c>
      <c r="O15" s="430">
        <f t="shared" si="1"/>
        <v>814218</v>
      </c>
      <c r="P15" s="430">
        <v>40112</v>
      </c>
      <c r="Q15" s="430">
        <v>85723</v>
      </c>
      <c r="R15" s="430">
        <v>85723</v>
      </c>
      <c r="S15" s="430">
        <v>75659</v>
      </c>
      <c r="T15" s="430">
        <v>65809</v>
      </c>
      <c r="U15" s="430">
        <v>9850</v>
      </c>
      <c r="V15" s="430">
        <v>0</v>
      </c>
      <c r="W15" s="430">
        <v>16609</v>
      </c>
      <c r="X15" s="430">
        <v>95870</v>
      </c>
      <c r="Y15" s="430">
        <v>95220</v>
      </c>
      <c r="Z15" s="430">
        <v>2695</v>
      </c>
      <c r="AA15" s="430">
        <v>7263</v>
      </c>
      <c r="AB15" s="430">
        <f t="shared" si="2"/>
        <v>283819</v>
      </c>
      <c r="AC15" s="430">
        <v>8040</v>
      </c>
      <c r="AD15" s="430">
        <v>3567</v>
      </c>
      <c r="AE15" s="430">
        <v>25901</v>
      </c>
      <c r="AF15" s="430">
        <v>19137</v>
      </c>
      <c r="AG15" s="430">
        <v>64465</v>
      </c>
      <c r="AH15" s="430">
        <v>1258609</v>
      </c>
      <c r="AI15" s="430">
        <v>0</v>
      </c>
      <c r="AJ15" s="430">
        <v>1258609</v>
      </c>
      <c r="AK15" s="436">
        <v>3792</v>
      </c>
      <c r="AL15" s="436">
        <v>3298</v>
      </c>
      <c r="AM15" s="436">
        <v>3364</v>
      </c>
      <c r="AN15" s="436">
        <v>3156</v>
      </c>
      <c r="AO15" s="436">
        <v>3364</v>
      </c>
      <c r="AP15" s="436">
        <v>56</v>
      </c>
      <c r="AQ15" s="436">
        <v>341</v>
      </c>
      <c r="AR15" s="436">
        <v>87</v>
      </c>
      <c r="AS15" s="436">
        <v>0</v>
      </c>
      <c r="AT15" s="436">
        <v>189</v>
      </c>
      <c r="AU15" s="436">
        <v>0</v>
      </c>
      <c r="AV15" s="436">
        <v>0</v>
      </c>
      <c r="AW15" s="436">
        <v>17</v>
      </c>
      <c r="AX15" s="436">
        <v>17</v>
      </c>
      <c r="AY15" s="436">
        <v>11</v>
      </c>
      <c r="AZ15" s="436">
        <v>2</v>
      </c>
      <c r="BA15" s="436" t="s">
        <v>484</v>
      </c>
      <c r="BB15" s="436">
        <v>0</v>
      </c>
      <c r="BC15" s="436">
        <v>0</v>
      </c>
      <c r="BD15" s="436">
        <v>0</v>
      </c>
      <c r="BE15" s="436">
        <v>0</v>
      </c>
      <c r="BF15" s="436">
        <v>0</v>
      </c>
      <c r="BG15" s="436">
        <v>46</v>
      </c>
      <c r="BH15" s="436">
        <v>25</v>
      </c>
      <c r="BI15" s="436">
        <v>262</v>
      </c>
      <c r="BJ15" s="436">
        <v>190</v>
      </c>
      <c r="BK15" s="436">
        <v>53</v>
      </c>
      <c r="BL15" s="436">
        <v>1</v>
      </c>
      <c r="BM15" s="436">
        <v>0</v>
      </c>
      <c r="BN15" s="436">
        <v>52744</v>
      </c>
      <c r="BO15" s="436">
        <v>47850</v>
      </c>
      <c r="BP15" s="436">
        <v>48212</v>
      </c>
      <c r="BQ15" s="436" t="s">
        <v>484</v>
      </c>
      <c r="BR15" s="436" t="s">
        <v>484</v>
      </c>
      <c r="BS15" s="436">
        <v>46920</v>
      </c>
      <c r="BT15" s="436">
        <v>4262</v>
      </c>
      <c r="BU15" s="436">
        <v>259</v>
      </c>
      <c r="BV15" s="436">
        <v>11</v>
      </c>
      <c r="BW15" s="436" t="s">
        <v>484</v>
      </c>
      <c r="BX15" s="436">
        <v>0</v>
      </c>
      <c r="BY15" s="436">
        <v>0</v>
      </c>
      <c r="BZ15" s="436">
        <v>463</v>
      </c>
      <c r="CA15" s="436">
        <v>378</v>
      </c>
      <c r="CB15" s="436">
        <v>321</v>
      </c>
      <c r="CC15" s="436">
        <v>87</v>
      </c>
      <c r="CD15" s="436">
        <v>12255</v>
      </c>
      <c r="CE15" s="436">
        <v>0</v>
      </c>
      <c r="CF15" s="436">
        <v>0</v>
      </c>
      <c r="CG15" s="436">
        <v>36</v>
      </c>
      <c r="CH15" s="436">
        <v>1</v>
      </c>
      <c r="CI15" s="436">
        <v>0</v>
      </c>
      <c r="CJ15" s="436">
        <v>149</v>
      </c>
      <c r="CK15" s="436">
        <v>116</v>
      </c>
      <c r="CL15" s="436">
        <v>1557</v>
      </c>
      <c r="CM15" s="436">
        <v>858</v>
      </c>
      <c r="CN15" s="436">
        <v>488</v>
      </c>
      <c r="CO15" s="436">
        <v>330</v>
      </c>
      <c r="CP15" s="436">
        <v>0</v>
      </c>
      <c r="CQ15" s="436">
        <v>23604</v>
      </c>
      <c r="CR15" s="436">
        <v>5751</v>
      </c>
      <c r="CS15" s="436">
        <v>0</v>
      </c>
      <c r="CT15" s="436">
        <v>4000</v>
      </c>
      <c r="CU15" s="436">
        <f t="shared" si="3"/>
        <v>27604</v>
      </c>
      <c r="CV15" s="436">
        <v>625</v>
      </c>
      <c r="CW15" s="436">
        <v>154</v>
      </c>
      <c r="CX15" s="436">
        <v>779</v>
      </c>
      <c r="CY15" s="436">
        <v>288</v>
      </c>
      <c r="CZ15" s="436">
        <v>32</v>
      </c>
      <c r="DA15" s="436">
        <v>1520</v>
      </c>
      <c r="DB15" s="436">
        <v>2105</v>
      </c>
      <c r="DC15" s="436">
        <v>3625</v>
      </c>
      <c r="DD15" s="436">
        <v>1004</v>
      </c>
      <c r="DE15" s="436">
        <v>260</v>
      </c>
      <c r="DF15" s="436">
        <v>301</v>
      </c>
      <c r="DG15" s="436">
        <v>365</v>
      </c>
      <c r="DH15" s="436">
        <v>5148</v>
      </c>
      <c r="DI15" s="436">
        <v>5101</v>
      </c>
      <c r="DJ15" s="436">
        <v>47</v>
      </c>
      <c r="DK15" s="436">
        <v>76</v>
      </c>
      <c r="DL15" s="436">
        <v>60</v>
      </c>
      <c r="DM15" s="436">
        <v>4235</v>
      </c>
      <c r="DN15" s="436">
        <v>280</v>
      </c>
    </row>
    <row r="16" spans="1:118" ht="12.75">
      <c r="A16" s="9" t="s">
        <v>194</v>
      </c>
      <c r="B16" s="13">
        <v>1</v>
      </c>
      <c r="C16" s="10">
        <v>30</v>
      </c>
      <c r="D16" s="10">
        <v>25</v>
      </c>
      <c r="E16" s="10">
        <v>5</v>
      </c>
      <c r="F16" s="10">
        <v>58.25</v>
      </c>
      <c r="G16" s="10">
        <v>30</v>
      </c>
      <c r="H16" s="10">
        <v>0</v>
      </c>
      <c r="I16" s="10">
        <v>62</v>
      </c>
      <c r="J16" s="10">
        <v>150.25</v>
      </c>
      <c r="K16" s="430">
        <v>2095991</v>
      </c>
      <c r="L16" s="430">
        <v>1640267</v>
      </c>
      <c r="M16" s="430">
        <f t="shared" si="0"/>
        <v>455724</v>
      </c>
      <c r="N16" s="430">
        <v>1928537</v>
      </c>
      <c r="O16" s="430">
        <f t="shared" si="1"/>
        <v>4024528</v>
      </c>
      <c r="P16" s="430">
        <v>577156</v>
      </c>
      <c r="Q16" s="430">
        <v>817391</v>
      </c>
      <c r="R16" s="430" t="s">
        <v>484</v>
      </c>
      <c r="S16" s="430">
        <v>1084500</v>
      </c>
      <c r="T16" s="430">
        <v>737706</v>
      </c>
      <c r="U16" s="430">
        <v>346794</v>
      </c>
      <c r="V16" s="430">
        <v>54113</v>
      </c>
      <c r="W16" s="430">
        <v>48614</v>
      </c>
      <c r="X16" s="430">
        <v>151372</v>
      </c>
      <c r="Y16" s="430">
        <v>61849</v>
      </c>
      <c r="Z16" s="430">
        <v>10000</v>
      </c>
      <c r="AA16" s="430">
        <v>0</v>
      </c>
      <c r="AB16" s="430">
        <f t="shared" si="2"/>
        <v>2165990</v>
      </c>
      <c r="AC16" s="430">
        <v>42110</v>
      </c>
      <c r="AD16" s="430">
        <v>131863</v>
      </c>
      <c r="AE16" s="430">
        <v>211819</v>
      </c>
      <c r="AF16" s="430">
        <v>85222</v>
      </c>
      <c r="AG16" s="430">
        <v>326487</v>
      </c>
      <c r="AH16" s="430">
        <v>7565175</v>
      </c>
      <c r="AI16" s="430">
        <v>0</v>
      </c>
      <c r="AJ16" s="430">
        <v>7565175</v>
      </c>
      <c r="AK16" s="436">
        <v>31285</v>
      </c>
      <c r="AL16" s="436">
        <v>18859</v>
      </c>
      <c r="AM16" s="436">
        <v>24921</v>
      </c>
      <c r="AN16" s="436">
        <v>18859</v>
      </c>
      <c r="AO16" s="436" t="s">
        <v>484</v>
      </c>
      <c r="AP16" s="436" t="s">
        <v>484</v>
      </c>
      <c r="AQ16" s="436">
        <v>5243</v>
      </c>
      <c r="AR16" s="436">
        <v>446</v>
      </c>
      <c r="AS16" s="436">
        <v>675</v>
      </c>
      <c r="AT16" s="436">
        <v>0</v>
      </c>
      <c r="AU16" s="436">
        <v>83933</v>
      </c>
      <c r="AV16" s="436" t="s">
        <v>484</v>
      </c>
      <c r="AW16" s="436" t="s">
        <v>484</v>
      </c>
      <c r="AX16" s="436" t="s">
        <v>484</v>
      </c>
      <c r="AY16" s="436" t="s">
        <v>484</v>
      </c>
      <c r="AZ16" s="436" t="s">
        <v>484</v>
      </c>
      <c r="BA16" s="436">
        <v>1624</v>
      </c>
      <c r="BB16" s="436">
        <v>22230</v>
      </c>
      <c r="BC16" s="436" t="s">
        <v>484</v>
      </c>
      <c r="BD16" s="436">
        <v>291</v>
      </c>
      <c r="BE16" s="436" t="s">
        <v>484</v>
      </c>
      <c r="BF16" s="436">
        <v>0</v>
      </c>
      <c r="BG16" s="436">
        <v>0</v>
      </c>
      <c r="BH16" s="436" t="s">
        <v>484</v>
      </c>
      <c r="BI16" s="436">
        <v>873</v>
      </c>
      <c r="BJ16" s="436">
        <v>871</v>
      </c>
      <c r="BK16" s="436">
        <v>0</v>
      </c>
      <c r="BL16" s="436">
        <v>237</v>
      </c>
      <c r="BM16" s="436">
        <v>0</v>
      </c>
      <c r="BN16" s="436">
        <v>1249791</v>
      </c>
      <c r="BO16" s="436">
        <v>732345</v>
      </c>
      <c r="BP16" s="436">
        <v>1000923</v>
      </c>
      <c r="BQ16" s="436" t="s">
        <v>484</v>
      </c>
      <c r="BR16" s="436" t="s">
        <v>484</v>
      </c>
      <c r="BS16" s="436">
        <v>732345</v>
      </c>
      <c r="BT16" s="436">
        <v>227058</v>
      </c>
      <c r="BU16" s="436">
        <v>11049</v>
      </c>
      <c r="BV16" s="436">
        <v>10681</v>
      </c>
      <c r="BW16" s="436" t="s">
        <v>484</v>
      </c>
      <c r="BX16" s="436">
        <v>1669981</v>
      </c>
      <c r="BY16" s="436" t="s">
        <v>484</v>
      </c>
      <c r="BZ16" s="436">
        <v>4332</v>
      </c>
      <c r="CA16" s="436" t="s">
        <v>484</v>
      </c>
      <c r="CB16" s="436">
        <v>2563</v>
      </c>
      <c r="CC16" s="436">
        <v>1769</v>
      </c>
      <c r="CD16" s="436">
        <v>3235</v>
      </c>
      <c r="CE16" s="436">
        <v>3084616</v>
      </c>
      <c r="CF16" s="436" t="s">
        <v>484</v>
      </c>
      <c r="CG16" s="436">
        <v>2985.5</v>
      </c>
      <c r="CH16" s="436" t="s">
        <v>484</v>
      </c>
      <c r="CI16" s="436">
        <v>59780</v>
      </c>
      <c r="CJ16" s="436">
        <v>30693</v>
      </c>
      <c r="CK16" s="436" t="s">
        <v>484</v>
      </c>
      <c r="CL16" s="436">
        <v>6099</v>
      </c>
      <c r="CM16" s="436">
        <v>5315</v>
      </c>
      <c r="CN16" s="436">
        <v>549</v>
      </c>
      <c r="CO16" s="436">
        <v>374</v>
      </c>
      <c r="CP16" s="436">
        <v>0</v>
      </c>
      <c r="CQ16" s="436">
        <v>289238</v>
      </c>
      <c r="CR16" s="436">
        <v>312077</v>
      </c>
      <c r="CS16" s="436" t="s">
        <v>484</v>
      </c>
      <c r="CT16" s="436">
        <v>21063</v>
      </c>
      <c r="CU16" s="436">
        <f t="shared" si="3"/>
        <v>310301</v>
      </c>
      <c r="CV16" s="436">
        <v>1477</v>
      </c>
      <c r="CW16" s="436">
        <v>3654</v>
      </c>
      <c r="CX16" s="436">
        <v>5134</v>
      </c>
      <c r="CY16" s="436">
        <v>3713</v>
      </c>
      <c r="CZ16" s="436">
        <v>212</v>
      </c>
      <c r="DA16" s="436">
        <v>1746</v>
      </c>
      <c r="DB16" s="436">
        <v>3782</v>
      </c>
      <c r="DC16" s="436">
        <v>5528</v>
      </c>
      <c r="DD16" s="436">
        <v>2739</v>
      </c>
      <c r="DE16" s="436">
        <v>257</v>
      </c>
      <c r="DF16" s="436">
        <v>750</v>
      </c>
      <c r="DG16" s="436">
        <v>978</v>
      </c>
      <c r="DH16" s="436">
        <v>19777</v>
      </c>
      <c r="DI16" s="436">
        <v>19040</v>
      </c>
      <c r="DJ16" s="436">
        <v>739</v>
      </c>
      <c r="DK16" s="436">
        <v>91</v>
      </c>
      <c r="DL16" s="436">
        <v>281</v>
      </c>
      <c r="DM16" s="436">
        <v>29500</v>
      </c>
      <c r="DN16" s="436">
        <v>7803</v>
      </c>
    </row>
    <row r="17" spans="1:118" ht="12.75">
      <c r="A17" s="9" t="s">
        <v>195</v>
      </c>
      <c r="B17" s="13">
        <v>0</v>
      </c>
      <c r="C17" s="10">
        <v>12.77</v>
      </c>
      <c r="D17" s="10">
        <v>12.77</v>
      </c>
      <c r="E17" s="10">
        <v>0</v>
      </c>
      <c r="F17" s="10">
        <v>34</v>
      </c>
      <c r="G17" s="10">
        <v>25</v>
      </c>
      <c r="H17" s="10">
        <v>0</v>
      </c>
      <c r="I17" s="10">
        <v>17.27</v>
      </c>
      <c r="J17" s="10">
        <v>64.04</v>
      </c>
      <c r="K17" s="430">
        <v>1030468</v>
      </c>
      <c r="L17" s="430">
        <v>1030468</v>
      </c>
      <c r="M17" s="430">
        <f t="shared" si="0"/>
        <v>0</v>
      </c>
      <c r="N17" s="430">
        <v>1370817</v>
      </c>
      <c r="O17" s="430">
        <f t="shared" si="1"/>
        <v>2401285</v>
      </c>
      <c r="P17" s="430">
        <v>239254</v>
      </c>
      <c r="Q17" s="430">
        <v>475418</v>
      </c>
      <c r="R17" s="430">
        <v>475418</v>
      </c>
      <c r="S17" s="430">
        <v>863510</v>
      </c>
      <c r="T17" s="430">
        <v>587750</v>
      </c>
      <c r="U17" s="430">
        <v>275760</v>
      </c>
      <c r="V17" s="430">
        <v>56009</v>
      </c>
      <c r="W17" s="430">
        <v>39783</v>
      </c>
      <c r="X17" s="430">
        <v>243451</v>
      </c>
      <c r="Y17" s="430">
        <v>102277</v>
      </c>
      <c r="Z17" s="430">
        <v>60266</v>
      </c>
      <c r="AA17" s="430">
        <v>0</v>
      </c>
      <c r="AB17" s="430">
        <f t="shared" si="2"/>
        <v>1738437</v>
      </c>
      <c r="AC17" s="430">
        <v>27497</v>
      </c>
      <c r="AD17" s="430">
        <v>126199</v>
      </c>
      <c r="AE17" s="430">
        <v>196558</v>
      </c>
      <c r="AF17" s="430">
        <v>32255</v>
      </c>
      <c r="AG17" s="430">
        <v>258305</v>
      </c>
      <c r="AH17" s="430">
        <v>5019790</v>
      </c>
      <c r="AI17" s="430">
        <v>403358</v>
      </c>
      <c r="AJ17" s="430">
        <v>5423148</v>
      </c>
      <c r="AK17" s="436">
        <v>14457</v>
      </c>
      <c r="AL17" s="436">
        <v>10631</v>
      </c>
      <c r="AM17" s="436">
        <v>12084</v>
      </c>
      <c r="AN17" s="436">
        <v>10096</v>
      </c>
      <c r="AO17" s="436">
        <v>11313</v>
      </c>
      <c r="AP17" s="436">
        <v>761</v>
      </c>
      <c r="AQ17" s="436">
        <v>2504</v>
      </c>
      <c r="AR17" s="436">
        <v>640</v>
      </c>
      <c r="AS17" s="436">
        <v>0</v>
      </c>
      <c r="AT17" s="436">
        <v>2098</v>
      </c>
      <c r="AU17" s="436">
        <v>0</v>
      </c>
      <c r="AV17" s="436">
        <v>0</v>
      </c>
      <c r="AW17" s="436">
        <v>56</v>
      </c>
      <c r="AX17" s="436">
        <v>56</v>
      </c>
      <c r="AY17" s="436">
        <v>7</v>
      </c>
      <c r="AZ17" s="436">
        <v>37</v>
      </c>
      <c r="BA17" s="436">
        <v>2911</v>
      </c>
      <c r="BB17" s="436">
        <v>29795</v>
      </c>
      <c r="BC17" s="436">
        <v>0</v>
      </c>
      <c r="BD17" s="436">
        <v>73</v>
      </c>
      <c r="BE17" s="436">
        <v>5</v>
      </c>
      <c r="BF17" s="436">
        <v>1</v>
      </c>
      <c r="BG17" s="436">
        <v>93</v>
      </c>
      <c r="BH17" s="436">
        <v>81</v>
      </c>
      <c r="BI17" s="436">
        <v>984</v>
      </c>
      <c r="BJ17" s="436">
        <v>645</v>
      </c>
      <c r="BK17" s="436">
        <v>190</v>
      </c>
      <c r="BL17" s="436">
        <v>5</v>
      </c>
      <c r="BM17" s="436">
        <v>0</v>
      </c>
      <c r="BN17" s="436">
        <v>722318</v>
      </c>
      <c r="BO17" s="436">
        <v>443973</v>
      </c>
      <c r="BP17" s="436">
        <v>608010</v>
      </c>
      <c r="BQ17" s="436" t="s">
        <v>484</v>
      </c>
      <c r="BR17" s="436" t="s">
        <v>484</v>
      </c>
      <c r="BS17" s="436">
        <v>433367</v>
      </c>
      <c r="BT17" s="436">
        <v>102498</v>
      </c>
      <c r="BU17" s="436">
        <v>12581</v>
      </c>
      <c r="BV17" s="436">
        <v>0</v>
      </c>
      <c r="BW17" s="436" t="s">
        <v>484</v>
      </c>
      <c r="BX17" s="436">
        <v>0</v>
      </c>
      <c r="BY17" s="436">
        <v>0</v>
      </c>
      <c r="BZ17" s="436">
        <v>5919</v>
      </c>
      <c r="CA17" s="436">
        <v>5824</v>
      </c>
      <c r="CB17" s="436">
        <v>2731</v>
      </c>
      <c r="CC17" s="436">
        <v>2918</v>
      </c>
      <c r="CD17" s="436">
        <v>3252</v>
      </c>
      <c r="CE17" s="436">
        <v>2453273</v>
      </c>
      <c r="CF17" s="436">
        <v>4786</v>
      </c>
      <c r="CG17" s="436">
        <v>787</v>
      </c>
      <c r="CH17" s="436">
        <v>12981</v>
      </c>
      <c r="CI17" s="436">
        <v>73</v>
      </c>
      <c r="CJ17" s="436">
        <v>5104</v>
      </c>
      <c r="CK17" s="436">
        <v>2964</v>
      </c>
      <c r="CL17" s="436">
        <v>4190</v>
      </c>
      <c r="CM17" s="436">
        <v>2868</v>
      </c>
      <c r="CN17" s="436">
        <v>2772</v>
      </c>
      <c r="CO17" s="436">
        <v>375</v>
      </c>
      <c r="CP17" s="436">
        <v>6201</v>
      </c>
      <c r="CQ17" s="436">
        <v>163138</v>
      </c>
      <c r="CR17" s="436">
        <v>192396</v>
      </c>
      <c r="CS17" s="436">
        <v>10104</v>
      </c>
      <c r="CT17" s="436">
        <v>64249</v>
      </c>
      <c r="CU17" s="436">
        <f t="shared" si="3"/>
        <v>227387</v>
      </c>
      <c r="CV17" s="436">
        <v>6979</v>
      </c>
      <c r="CW17" s="436">
        <v>4432</v>
      </c>
      <c r="CX17" s="436">
        <v>11411</v>
      </c>
      <c r="CY17" s="436">
        <v>6978</v>
      </c>
      <c r="CZ17" s="436">
        <v>201</v>
      </c>
      <c r="DA17" s="436">
        <v>5321</v>
      </c>
      <c r="DB17" s="436">
        <v>4622</v>
      </c>
      <c r="DC17" s="436">
        <v>9943</v>
      </c>
      <c r="DD17" s="436">
        <v>4568</v>
      </c>
      <c r="DE17" s="436">
        <v>636</v>
      </c>
      <c r="DF17" s="436">
        <v>319</v>
      </c>
      <c r="DG17" s="436">
        <v>420</v>
      </c>
      <c r="DH17" s="436">
        <v>7417</v>
      </c>
      <c r="DI17" s="436">
        <v>7330</v>
      </c>
      <c r="DJ17" s="436">
        <v>87</v>
      </c>
      <c r="DK17" s="436">
        <v>83</v>
      </c>
      <c r="DL17" s="436">
        <v>134</v>
      </c>
      <c r="DM17" s="436">
        <v>30209</v>
      </c>
      <c r="DN17" s="436">
        <v>1473</v>
      </c>
    </row>
    <row r="18" spans="1:118" ht="12.75">
      <c r="A18" s="9" t="s">
        <v>196</v>
      </c>
      <c r="B18" s="13">
        <v>0</v>
      </c>
      <c r="C18" s="10">
        <v>28.61</v>
      </c>
      <c r="D18" s="10">
        <v>26.61</v>
      </c>
      <c r="E18" s="10">
        <v>2</v>
      </c>
      <c r="F18" s="10">
        <v>52.86</v>
      </c>
      <c r="G18" s="10">
        <v>42.23</v>
      </c>
      <c r="H18" s="10">
        <v>0</v>
      </c>
      <c r="I18" s="10">
        <v>41.72</v>
      </c>
      <c r="J18" s="10">
        <v>123.19</v>
      </c>
      <c r="K18" s="430">
        <v>1786557</v>
      </c>
      <c r="L18" s="430">
        <v>1750504</v>
      </c>
      <c r="M18" s="430">
        <f t="shared" si="0"/>
        <v>36053</v>
      </c>
      <c r="N18" s="430">
        <v>2067960</v>
      </c>
      <c r="O18" s="430">
        <f t="shared" si="1"/>
        <v>3854517</v>
      </c>
      <c r="P18" s="430">
        <v>589057</v>
      </c>
      <c r="Q18" s="430">
        <v>684768</v>
      </c>
      <c r="R18" s="430">
        <v>680881</v>
      </c>
      <c r="S18" s="430">
        <v>980956</v>
      </c>
      <c r="T18" s="430">
        <v>826033</v>
      </c>
      <c r="U18" s="430">
        <v>154923</v>
      </c>
      <c r="V18" s="430">
        <v>79337</v>
      </c>
      <c r="W18" s="430">
        <v>42886</v>
      </c>
      <c r="X18" s="430">
        <v>290868</v>
      </c>
      <c r="Y18" s="430">
        <v>162276</v>
      </c>
      <c r="Z18" s="430" t="s">
        <v>484</v>
      </c>
      <c r="AA18" s="430">
        <v>11902</v>
      </c>
      <c r="AB18" s="430">
        <f t="shared" si="2"/>
        <v>2090717</v>
      </c>
      <c r="AC18" s="430">
        <v>35986</v>
      </c>
      <c r="AD18" s="430">
        <v>109025</v>
      </c>
      <c r="AE18" s="430">
        <v>243880</v>
      </c>
      <c r="AF18" s="430">
        <v>50000</v>
      </c>
      <c r="AG18" s="430">
        <v>303208</v>
      </c>
      <c r="AH18" s="430">
        <v>7276390</v>
      </c>
      <c r="AI18" s="430">
        <v>0</v>
      </c>
      <c r="AJ18" s="430">
        <v>7276390</v>
      </c>
      <c r="AK18" s="436">
        <v>23438</v>
      </c>
      <c r="AL18" s="436">
        <v>17701</v>
      </c>
      <c r="AM18" s="436">
        <v>17583</v>
      </c>
      <c r="AN18" s="436">
        <v>17195</v>
      </c>
      <c r="AO18" s="436">
        <v>14977</v>
      </c>
      <c r="AP18" s="436">
        <v>2606</v>
      </c>
      <c r="AQ18" s="436">
        <v>4927</v>
      </c>
      <c r="AR18" s="436">
        <v>404</v>
      </c>
      <c r="AS18" s="436">
        <v>524</v>
      </c>
      <c r="AT18" s="436">
        <v>3389</v>
      </c>
      <c r="AU18" s="436" t="s">
        <v>484</v>
      </c>
      <c r="AV18" s="436" t="s">
        <v>484</v>
      </c>
      <c r="AW18" s="436">
        <v>68</v>
      </c>
      <c r="AX18" s="436">
        <v>68</v>
      </c>
      <c r="AY18" s="436">
        <v>43</v>
      </c>
      <c r="AZ18" s="436" t="s">
        <v>484</v>
      </c>
      <c r="BA18" s="436" t="s">
        <v>484</v>
      </c>
      <c r="BB18" s="436">
        <v>38658</v>
      </c>
      <c r="BC18" s="436">
        <v>4404</v>
      </c>
      <c r="BD18" s="436">
        <v>48.28</v>
      </c>
      <c r="BE18" s="436">
        <v>21816</v>
      </c>
      <c r="BF18" s="436">
        <v>1167</v>
      </c>
      <c r="BG18" s="436">
        <v>176</v>
      </c>
      <c r="BH18" s="436">
        <v>77</v>
      </c>
      <c r="BI18" s="436">
        <v>1015</v>
      </c>
      <c r="BJ18" s="436">
        <v>364</v>
      </c>
      <c r="BK18" s="436">
        <v>337</v>
      </c>
      <c r="BL18" s="436">
        <v>265</v>
      </c>
      <c r="BM18" s="436">
        <v>185</v>
      </c>
      <c r="BN18" s="436">
        <v>1195666</v>
      </c>
      <c r="BO18" s="436">
        <v>787484</v>
      </c>
      <c r="BP18" s="436">
        <v>945909</v>
      </c>
      <c r="BQ18" s="436" t="s">
        <v>484</v>
      </c>
      <c r="BR18" s="436" t="s">
        <v>484</v>
      </c>
      <c r="BS18" s="436">
        <v>752426</v>
      </c>
      <c r="BT18" s="436">
        <v>206234</v>
      </c>
      <c r="BU18" s="436">
        <v>23313</v>
      </c>
      <c r="BV18" s="436">
        <v>19767</v>
      </c>
      <c r="BW18" s="436" t="s">
        <v>484</v>
      </c>
      <c r="BX18" s="436">
        <v>673260</v>
      </c>
      <c r="BY18" s="436" t="s">
        <v>484</v>
      </c>
      <c r="BZ18" s="436">
        <v>4367</v>
      </c>
      <c r="CA18" s="436">
        <v>3600</v>
      </c>
      <c r="CB18" s="436">
        <v>3293</v>
      </c>
      <c r="CC18" s="436">
        <v>478</v>
      </c>
      <c r="CD18" s="436">
        <v>2191</v>
      </c>
      <c r="CE18" s="436">
        <v>2302454</v>
      </c>
      <c r="CF18" s="436">
        <v>60009</v>
      </c>
      <c r="CG18" s="436">
        <v>4318.28</v>
      </c>
      <c r="CH18" s="436">
        <v>22144</v>
      </c>
      <c r="CI18" s="436">
        <v>115312</v>
      </c>
      <c r="CJ18" s="436">
        <v>6174</v>
      </c>
      <c r="CK18" s="436">
        <v>3892</v>
      </c>
      <c r="CL18" s="436">
        <v>11181</v>
      </c>
      <c r="CM18" s="436">
        <v>5127</v>
      </c>
      <c r="CN18" s="436">
        <v>1226</v>
      </c>
      <c r="CO18" s="436">
        <v>1272</v>
      </c>
      <c r="CP18" s="436">
        <v>314</v>
      </c>
      <c r="CQ18" s="436">
        <v>244768</v>
      </c>
      <c r="CR18" s="436">
        <v>477630</v>
      </c>
      <c r="CS18" s="436">
        <v>1399</v>
      </c>
      <c r="CT18" s="436">
        <v>62609</v>
      </c>
      <c r="CU18" s="436">
        <f t="shared" si="3"/>
        <v>307377</v>
      </c>
      <c r="CV18" s="436">
        <v>4567</v>
      </c>
      <c r="CW18" s="436">
        <v>6329</v>
      </c>
      <c r="CX18" s="436">
        <v>10896</v>
      </c>
      <c r="CY18" s="436">
        <v>5242</v>
      </c>
      <c r="CZ18" s="436">
        <v>456</v>
      </c>
      <c r="DA18" s="436">
        <v>2041</v>
      </c>
      <c r="DB18" s="436">
        <v>2829</v>
      </c>
      <c r="DC18" s="436">
        <v>4870</v>
      </c>
      <c r="DD18" s="436">
        <v>2975</v>
      </c>
      <c r="DE18" s="436">
        <v>364</v>
      </c>
      <c r="DF18" s="436">
        <v>457</v>
      </c>
      <c r="DG18" s="436">
        <v>0</v>
      </c>
      <c r="DH18" s="436">
        <v>7920</v>
      </c>
      <c r="DI18" s="436">
        <v>0</v>
      </c>
      <c r="DJ18" s="436">
        <v>484</v>
      </c>
      <c r="DK18" s="436">
        <v>94</v>
      </c>
      <c r="DL18" s="436">
        <v>142.5</v>
      </c>
      <c r="DM18" s="436">
        <v>33832</v>
      </c>
      <c r="DN18" s="436">
        <v>2041</v>
      </c>
    </row>
    <row r="19" spans="1:118" ht="12.75">
      <c r="A19" s="9" t="s">
        <v>197</v>
      </c>
      <c r="B19" s="13">
        <v>0</v>
      </c>
      <c r="C19" s="10">
        <v>13.65</v>
      </c>
      <c r="D19" s="10">
        <v>13.65</v>
      </c>
      <c r="E19" s="10">
        <v>0</v>
      </c>
      <c r="F19" s="10">
        <v>28.75</v>
      </c>
      <c r="G19" s="10">
        <v>21</v>
      </c>
      <c r="H19" s="10">
        <v>0</v>
      </c>
      <c r="I19" s="10">
        <v>21.45</v>
      </c>
      <c r="J19" s="10">
        <v>63.85</v>
      </c>
      <c r="K19" s="430">
        <v>880956</v>
      </c>
      <c r="L19" s="430">
        <v>839471</v>
      </c>
      <c r="M19" s="430">
        <f t="shared" si="0"/>
        <v>41485</v>
      </c>
      <c r="N19" s="430">
        <v>1123856</v>
      </c>
      <c r="O19" s="430">
        <f t="shared" si="1"/>
        <v>2004812</v>
      </c>
      <c r="P19" s="430">
        <v>234657</v>
      </c>
      <c r="Q19" s="430">
        <v>235751.19</v>
      </c>
      <c r="R19" s="430" t="s">
        <v>484</v>
      </c>
      <c r="S19" s="430">
        <v>475126.62</v>
      </c>
      <c r="T19" s="430">
        <v>362386.17</v>
      </c>
      <c r="U19" s="430">
        <v>112740.45</v>
      </c>
      <c r="V19" s="430">
        <v>6494.71</v>
      </c>
      <c r="W19" s="430">
        <v>5508.9</v>
      </c>
      <c r="X19" s="430">
        <v>104510.39</v>
      </c>
      <c r="Y19" s="430">
        <v>44610</v>
      </c>
      <c r="Z19" s="430">
        <v>1078.82</v>
      </c>
      <c r="AA19" s="430">
        <v>0</v>
      </c>
      <c r="AB19" s="430">
        <f t="shared" si="2"/>
        <v>828470.63</v>
      </c>
      <c r="AC19" s="430">
        <v>19396.26</v>
      </c>
      <c r="AD19" s="430">
        <v>106152</v>
      </c>
      <c r="AE19" s="430">
        <v>96170</v>
      </c>
      <c r="AF19" s="430">
        <v>0</v>
      </c>
      <c r="AG19" s="430">
        <v>146105</v>
      </c>
      <c r="AH19" s="430">
        <v>3480372.89</v>
      </c>
      <c r="AI19" s="430">
        <v>429338</v>
      </c>
      <c r="AJ19" s="430">
        <v>3909710.89</v>
      </c>
      <c r="AK19" s="436">
        <v>13596</v>
      </c>
      <c r="AL19" s="436">
        <v>12464</v>
      </c>
      <c r="AM19" s="436">
        <v>11095</v>
      </c>
      <c r="AN19" s="436">
        <v>10014</v>
      </c>
      <c r="AO19" s="436">
        <v>10562</v>
      </c>
      <c r="AP19" s="436">
        <v>533</v>
      </c>
      <c r="AQ19" s="436">
        <v>1842</v>
      </c>
      <c r="AR19" s="436">
        <v>616</v>
      </c>
      <c r="AS19" s="436">
        <v>43</v>
      </c>
      <c r="AT19" s="436">
        <v>265</v>
      </c>
      <c r="AU19" s="436">
        <v>0</v>
      </c>
      <c r="AV19" s="436">
        <v>0</v>
      </c>
      <c r="AW19" s="436">
        <v>0</v>
      </c>
      <c r="AX19" s="436">
        <v>0</v>
      </c>
      <c r="AY19" s="436">
        <v>0</v>
      </c>
      <c r="AZ19" s="436">
        <v>0</v>
      </c>
      <c r="BA19" s="436" t="s">
        <v>484</v>
      </c>
      <c r="BB19" s="436">
        <v>14463</v>
      </c>
      <c r="BC19" s="436">
        <v>81</v>
      </c>
      <c r="BD19" s="436">
        <v>12</v>
      </c>
      <c r="BE19" s="436">
        <v>1</v>
      </c>
      <c r="BF19" s="436">
        <v>0</v>
      </c>
      <c r="BG19" s="436">
        <v>102</v>
      </c>
      <c r="BH19" s="436">
        <v>102</v>
      </c>
      <c r="BI19" s="436">
        <v>357</v>
      </c>
      <c r="BJ19" s="436">
        <v>299</v>
      </c>
      <c r="BK19" s="436">
        <v>57</v>
      </c>
      <c r="BL19" s="436">
        <v>57</v>
      </c>
      <c r="BM19" s="436">
        <v>0</v>
      </c>
      <c r="BN19" s="436">
        <v>731259</v>
      </c>
      <c r="BO19" s="436">
        <v>523524</v>
      </c>
      <c r="BP19" s="436">
        <v>633175</v>
      </c>
      <c r="BQ19" s="436" t="s">
        <v>484</v>
      </c>
      <c r="BR19" s="436" t="s">
        <v>484</v>
      </c>
      <c r="BS19" s="436">
        <v>497973</v>
      </c>
      <c r="BT19" s="436">
        <v>82189</v>
      </c>
      <c r="BU19" s="436" t="s">
        <v>484</v>
      </c>
      <c r="BV19" s="436">
        <v>15895</v>
      </c>
      <c r="BW19" s="436" t="s">
        <v>484</v>
      </c>
      <c r="BX19" s="436">
        <v>0</v>
      </c>
      <c r="BY19" s="436">
        <v>0</v>
      </c>
      <c r="BZ19" s="436">
        <v>2117</v>
      </c>
      <c r="CA19" s="436">
        <v>2013</v>
      </c>
      <c r="CB19" s="436">
        <v>1504</v>
      </c>
      <c r="CC19" s="436">
        <v>524</v>
      </c>
      <c r="CD19" s="436">
        <v>39898</v>
      </c>
      <c r="CE19" s="436">
        <v>643292</v>
      </c>
      <c r="CF19" s="436">
        <v>167</v>
      </c>
      <c r="CG19" s="436">
        <v>822</v>
      </c>
      <c r="CH19" s="436">
        <v>1676</v>
      </c>
      <c r="CI19" s="436">
        <v>412</v>
      </c>
      <c r="CJ19" s="436">
        <v>10407</v>
      </c>
      <c r="CK19" s="436">
        <v>10264</v>
      </c>
      <c r="CL19" s="436">
        <v>4845</v>
      </c>
      <c r="CM19" s="436">
        <v>4769</v>
      </c>
      <c r="CN19" s="436">
        <v>122</v>
      </c>
      <c r="CO19" s="436">
        <v>122</v>
      </c>
      <c r="CP19" s="436">
        <v>0</v>
      </c>
      <c r="CQ19" s="436">
        <v>111708</v>
      </c>
      <c r="CR19" s="436">
        <v>184663</v>
      </c>
      <c r="CS19" s="436">
        <v>8328</v>
      </c>
      <c r="CT19" s="436">
        <v>25315</v>
      </c>
      <c r="CU19" s="436">
        <f t="shared" si="3"/>
        <v>137023</v>
      </c>
      <c r="CV19" s="436">
        <v>3491</v>
      </c>
      <c r="CW19" s="436">
        <v>3222</v>
      </c>
      <c r="CX19" s="436">
        <v>6713</v>
      </c>
      <c r="CY19" s="436">
        <v>4154</v>
      </c>
      <c r="CZ19" s="436">
        <v>181</v>
      </c>
      <c r="DA19" s="436">
        <v>1867</v>
      </c>
      <c r="DB19" s="436">
        <v>5456</v>
      </c>
      <c r="DC19" s="436">
        <v>7323</v>
      </c>
      <c r="DD19" s="436">
        <v>3964</v>
      </c>
      <c r="DE19" s="436">
        <v>116</v>
      </c>
      <c r="DF19" s="436">
        <v>291</v>
      </c>
      <c r="DG19" s="436">
        <v>0</v>
      </c>
      <c r="DH19" s="436" t="s">
        <v>484</v>
      </c>
      <c r="DI19" s="436" t="s">
        <v>484</v>
      </c>
      <c r="DJ19" s="436">
        <v>5732</v>
      </c>
      <c r="DK19" s="436">
        <v>86</v>
      </c>
      <c r="DL19" s="436">
        <v>119</v>
      </c>
      <c r="DM19" s="436">
        <v>28924</v>
      </c>
      <c r="DN19" s="436">
        <v>4364</v>
      </c>
    </row>
    <row r="20" spans="1:118" ht="12.75">
      <c r="A20" s="9" t="s">
        <v>198</v>
      </c>
      <c r="B20" s="13">
        <v>0</v>
      </c>
      <c r="C20" s="10">
        <v>45.167</v>
      </c>
      <c r="D20" s="10">
        <v>32.167</v>
      </c>
      <c r="E20" s="10">
        <v>13</v>
      </c>
      <c r="F20" s="10">
        <v>55.3</v>
      </c>
      <c r="G20" s="10">
        <v>38.4</v>
      </c>
      <c r="H20" s="10">
        <v>0</v>
      </c>
      <c r="I20" s="10">
        <v>50.65</v>
      </c>
      <c r="J20" s="10">
        <v>151.117</v>
      </c>
      <c r="K20" s="430">
        <v>3126917.17</v>
      </c>
      <c r="L20" s="430">
        <v>2361512.41</v>
      </c>
      <c r="M20" s="430">
        <f t="shared" si="0"/>
        <v>765404.7599999998</v>
      </c>
      <c r="N20" s="430">
        <v>2091157.85</v>
      </c>
      <c r="O20" s="430">
        <f t="shared" si="1"/>
        <v>5218075.02</v>
      </c>
      <c r="P20" s="430">
        <v>710884.23</v>
      </c>
      <c r="Q20" s="430">
        <v>769342</v>
      </c>
      <c r="R20" s="430">
        <v>760620</v>
      </c>
      <c r="S20" s="430">
        <v>1652576</v>
      </c>
      <c r="T20" s="430">
        <v>1359923</v>
      </c>
      <c r="U20" s="430">
        <v>292653</v>
      </c>
      <c r="V20" s="430">
        <v>146963</v>
      </c>
      <c r="W20" s="430">
        <v>13008</v>
      </c>
      <c r="X20" s="430">
        <v>250989.75</v>
      </c>
      <c r="Y20" s="430">
        <v>139512</v>
      </c>
      <c r="Z20" s="430">
        <v>67628</v>
      </c>
      <c r="AA20" s="430">
        <v>2060</v>
      </c>
      <c r="AB20" s="430">
        <f t="shared" si="2"/>
        <v>2902566.75</v>
      </c>
      <c r="AC20" s="430">
        <v>106588.69</v>
      </c>
      <c r="AD20" s="430">
        <v>109520.98</v>
      </c>
      <c r="AE20" s="430">
        <v>528033.14</v>
      </c>
      <c r="AF20" s="430">
        <v>121531</v>
      </c>
      <c r="AG20" s="430">
        <v>1152195.85</v>
      </c>
      <c r="AH20" s="430">
        <v>10849395.66</v>
      </c>
      <c r="AI20" s="430">
        <v>846622.72</v>
      </c>
      <c r="AJ20" s="430">
        <v>11696018.38</v>
      </c>
      <c r="AK20" s="436">
        <v>26857</v>
      </c>
      <c r="AL20" s="436">
        <v>25617</v>
      </c>
      <c r="AM20" s="436">
        <v>20207</v>
      </c>
      <c r="AN20" s="436">
        <v>22392</v>
      </c>
      <c r="AO20" s="436">
        <v>18575</v>
      </c>
      <c r="AP20" s="436">
        <v>1632</v>
      </c>
      <c r="AQ20" s="436">
        <v>6296</v>
      </c>
      <c r="AR20" s="436">
        <v>354</v>
      </c>
      <c r="AS20" s="436">
        <v>0</v>
      </c>
      <c r="AT20" s="436">
        <v>4412</v>
      </c>
      <c r="AU20" s="436">
        <v>12788</v>
      </c>
      <c r="AV20" s="436">
        <v>5734</v>
      </c>
      <c r="AW20" s="436">
        <v>45</v>
      </c>
      <c r="AX20" s="436">
        <v>45</v>
      </c>
      <c r="AY20" s="436">
        <v>27</v>
      </c>
      <c r="AZ20" s="436">
        <v>18</v>
      </c>
      <c r="BA20" s="436" t="s">
        <v>484</v>
      </c>
      <c r="BB20" s="436">
        <v>92168</v>
      </c>
      <c r="BC20" s="436">
        <v>3624</v>
      </c>
      <c r="BD20" s="436">
        <v>49.5</v>
      </c>
      <c r="BE20" s="436">
        <v>1616</v>
      </c>
      <c r="BF20" s="436">
        <v>0</v>
      </c>
      <c r="BG20" s="436">
        <v>459</v>
      </c>
      <c r="BH20" s="436">
        <v>360</v>
      </c>
      <c r="BI20" s="436">
        <v>488</v>
      </c>
      <c r="BJ20" s="436">
        <v>436</v>
      </c>
      <c r="BK20" s="436">
        <v>759</v>
      </c>
      <c r="BL20" s="436">
        <v>187</v>
      </c>
      <c r="BM20" s="436">
        <v>0</v>
      </c>
      <c r="BN20" s="436">
        <v>1300460</v>
      </c>
      <c r="BO20" s="436">
        <v>901407</v>
      </c>
      <c r="BP20" s="436">
        <v>1007986</v>
      </c>
      <c r="BQ20" s="436" t="s">
        <v>484</v>
      </c>
      <c r="BR20" s="436" t="s">
        <v>484</v>
      </c>
      <c r="BS20" s="436">
        <v>898182</v>
      </c>
      <c r="BT20" s="436">
        <v>274046</v>
      </c>
      <c r="BU20" s="436">
        <v>18428</v>
      </c>
      <c r="BV20" s="436">
        <v>0</v>
      </c>
      <c r="BW20" s="436" t="s">
        <v>484</v>
      </c>
      <c r="BX20" s="436">
        <v>644028</v>
      </c>
      <c r="BY20" s="436">
        <v>243617</v>
      </c>
      <c r="BZ20" s="436">
        <v>4851</v>
      </c>
      <c r="CA20" s="436">
        <v>4804</v>
      </c>
      <c r="CB20" s="436">
        <v>3320</v>
      </c>
      <c r="CC20" s="436">
        <v>1110</v>
      </c>
      <c r="CD20" s="436">
        <v>2322</v>
      </c>
      <c r="CE20" s="436">
        <v>4153642</v>
      </c>
      <c r="CF20" s="436">
        <v>120519</v>
      </c>
      <c r="CG20" s="436">
        <v>5283.39</v>
      </c>
      <c r="CH20" s="436">
        <v>177892</v>
      </c>
      <c r="CI20" s="436">
        <v>11505</v>
      </c>
      <c r="CJ20" s="436">
        <v>9993</v>
      </c>
      <c r="CK20" s="436">
        <v>5689</v>
      </c>
      <c r="CL20" s="436">
        <v>1962</v>
      </c>
      <c r="CM20" s="436">
        <v>1449</v>
      </c>
      <c r="CN20" s="436">
        <v>5583</v>
      </c>
      <c r="CO20" s="436">
        <v>817</v>
      </c>
      <c r="CP20" s="436">
        <v>0</v>
      </c>
      <c r="CQ20" s="436">
        <v>319271</v>
      </c>
      <c r="CR20" s="436">
        <v>874803</v>
      </c>
      <c r="CS20" s="436">
        <v>702</v>
      </c>
      <c r="CT20" s="436">
        <v>39746</v>
      </c>
      <c r="CU20" s="436">
        <f t="shared" si="3"/>
        <v>359017</v>
      </c>
      <c r="CV20" s="436">
        <v>12276</v>
      </c>
      <c r="CW20" s="436">
        <v>7740</v>
      </c>
      <c r="CX20" s="436">
        <v>20016</v>
      </c>
      <c r="CY20" s="436">
        <v>10449</v>
      </c>
      <c r="CZ20" s="436">
        <v>606</v>
      </c>
      <c r="DA20" s="436">
        <v>2574</v>
      </c>
      <c r="DB20" s="436">
        <v>8471</v>
      </c>
      <c r="DC20" s="436">
        <v>11045</v>
      </c>
      <c r="DD20" s="436">
        <v>4213</v>
      </c>
      <c r="DE20" s="436">
        <v>330</v>
      </c>
      <c r="DF20" s="436">
        <v>576</v>
      </c>
      <c r="DG20" s="436">
        <v>659.82</v>
      </c>
      <c r="DH20" s="436">
        <v>11821</v>
      </c>
      <c r="DI20" s="436">
        <v>9372</v>
      </c>
      <c r="DJ20" s="436">
        <v>2449</v>
      </c>
      <c r="DK20" s="436">
        <v>95</v>
      </c>
      <c r="DL20" s="436">
        <v>237</v>
      </c>
      <c r="DM20" s="436">
        <v>51094</v>
      </c>
      <c r="DN20" s="436">
        <v>4669</v>
      </c>
    </row>
    <row r="21" spans="1:118" ht="12.75">
      <c r="A21" s="9" t="s">
        <v>199</v>
      </c>
      <c r="B21" s="13">
        <v>1</v>
      </c>
      <c r="C21" s="10">
        <v>28.1</v>
      </c>
      <c r="D21" s="10">
        <v>28.1</v>
      </c>
      <c r="E21" s="10">
        <v>0</v>
      </c>
      <c r="F21" s="10">
        <v>61.32</v>
      </c>
      <c r="G21" s="10">
        <v>38.14</v>
      </c>
      <c r="H21" s="10">
        <v>0</v>
      </c>
      <c r="I21" s="10">
        <v>34.73922833495618</v>
      </c>
      <c r="J21" s="10">
        <v>124.15922833495618</v>
      </c>
      <c r="K21" s="430">
        <v>2120048</v>
      </c>
      <c r="L21" s="430">
        <v>2120048</v>
      </c>
      <c r="M21" s="451">
        <f t="shared" si="0"/>
        <v>0</v>
      </c>
      <c r="N21" s="430">
        <v>2290248</v>
      </c>
      <c r="O21" s="430">
        <f t="shared" si="1"/>
        <v>4410296</v>
      </c>
      <c r="P21" s="430">
        <v>570835</v>
      </c>
      <c r="Q21" s="430">
        <v>774453</v>
      </c>
      <c r="R21" s="430">
        <v>774453</v>
      </c>
      <c r="S21" s="430">
        <v>1581311</v>
      </c>
      <c r="T21" s="430">
        <v>1307832</v>
      </c>
      <c r="U21" s="430">
        <v>273479</v>
      </c>
      <c r="V21" s="430">
        <v>182757</v>
      </c>
      <c r="W21" s="430">
        <v>7733</v>
      </c>
      <c r="X21" s="430">
        <v>644775</v>
      </c>
      <c r="Y21" s="430">
        <v>319123</v>
      </c>
      <c r="Z21" s="430">
        <v>76493</v>
      </c>
      <c r="AA21" s="430">
        <v>0</v>
      </c>
      <c r="AB21" s="430">
        <f t="shared" si="2"/>
        <v>3267522</v>
      </c>
      <c r="AC21" s="430">
        <v>40448.93</v>
      </c>
      <c r="AD21" s="430">
        <v>16633.59</v>
      </c>
      <c r="AE21" s="430">
        <v>112714.22</v>
      </c>
      <c r="AF21" s="430">
        <v>87679.28</v>
      </c>
      <c r="AG21" s="430">
        <v>238442</v>
      </c>
      <c r="AH21" s="430">
        <v>8744571.02</v>
      </c>
      <c r="AI21" s="430">
        <v>0</v>
      </c>
      <c r="AJ21" s="430">
        <v>8744571.02</v>
      </c>
      <c r="AK21" s="436">
        <v>33655</v>
      </c>
      <c r="AL21" s="436">
        <v>23656</v>
      </c>
      <c r="AM21" s="436">
        <v>31616</v>
      </c>
      <c r="AN21" s="436">
        <v>23460</v>
      </c>
      <c r="AO21" s="436">
        <v>20183</v>
      </c>
      <c r="AP21" s="436">
        <v>11433</v>
      </c>
      <c r="AQ21" s="436">
        <v>1843</v>
      </c>
      <c r="AR21" s="436">
        <v>196</v>
      </c>
      <c r="AS21" s="436">
        <v>0</v>
      </c>
      <c r="AT21" s="436">
        <v>16210</v>
      </c>
      <c r="AU21" s="436">
        <v>0</v>
      </c>
      <c r="AV21" s="436">
        <v>0</v>
      </c>
      <c r="AW21" s="436">
        <v>206</v>
      </c>
      <c r="AX21" s="436">
        <v>200</v>
      </c>
      <c r="AY21" s="436">
        <v>28</v>
      </c>
      <c r="AZ21" s="436">
        <v>55</v>
      </c>
      <c r="BA21" s="436">
        <v>1671</v>
      </c>
      <c r="BB21" s="436">
        <v>67287</v>
      </c>
      <c r="BC21" s="436">
        <v>19521</v>
      </c>
      <c r="BD21" s="436">
        <v>160</v>
      </c>
      <c r="BE21" s="436">
        <v>358</v>
      </c>
      <c r="BF21" s="436" t="s">
        <v>484</v>
      </c>
      <c r="BG21" s="436">
        <v>415</v>
      </c>
      <c r="BH21" s="436" t="s">
        <v>484</v>
      </c>
      <c r="BI21" s="436">
        <v>155</v>
      </c>
      <c r="BJ21" s="436" t="s">
        <v>484</v>
      </c>
      <c r="BK21" s="436" t="s">
        <v>484</v>
      </c>
      <c r="BL21" s="436">
        <v>402</v>
      </c>
      <c r="BM21" s="436" t="s">
        <v>484</v>
      </c>
      <c r="BN21" s="436">
        <v>1049188</v>
      </c>
      <c r="BO21" s="436">
        <v>780230</v>
      </c>
      <c r="BP21" s="436">
        <v>860271</v>
      </c>
      <c r="BQ21" s="436" t="s">
        <v>484</v>
      </c>
      <c r="BR21" s="436" t="s">
        <v>484</v>
      </c>
      <c r="BS21" s="436" t="s">
        <v>484</v>
      </c>
      <c r="BT21" s="436">
        <v>135160</v>
      </c>
      <c r="BU21" s="436">
        <v>34355</v>
      </c>
      <c r="BV21" s="436">
        <v>0</v>
      </c>
      <c r="BW21" s="436" t="s">
        <v>484</v>
      </c>
      <c r="BX21" s="436">
        <v>468259</v>
      </c>
      <c r="BY21" s="436" t="s">
        <v>484</v>
      </c>
      <c r="BZ21" s="436">
        <v>5679</v>
      </c>
      <c r="CA21" s="436">
        <v>5673</v>
      </c>
      <c r="CB21" s="436">
        <v>4255</v>
      </c>
      <c r="CC21" s="436">
        <v>766</v>
      </c>
      <c r="CD21" s="436">
        <v>3677</v>
      </c>
      <c r="CE21" s="436">
        <v>2209455</v>
      </c>
      <c r="CF21" s="436">
        <v>0</v>
      </c>
      <c r="CG21" s="436">
        <v>6395</v>
      </c>
      <c r="CH21" s="436">
        <v>14133</v>
      </c>
      <c r="CI21" s="436">
        <v>90820</v>
      </c>
      <c r="CJ21" s="436">
        <v>57816</v>
      </c>
      <c r="CK21" s="436" t="s">
        <v>484</v>
      </c>
      <c r="CL21" s="436">
        <v>14429</v>
      </c>
      <c r="CM21" s="436" t="s">
        <v>484</v>
      </c>
      <c r="CN21" s="436" t="s">
        <v>484</v>
      </c>
      <c r="CO21" s="436">
        <v>1537</v>
      </c>
      <c r="CP21" s="436" t="s">
        <v>484</v>
      </c>
      <c r="CQ21" s="436">
        <v>291440</v>
      </c>
      <c r="CR21" s="436">
        <v>271916</v>
      </c>
      <c r="CS21" s="436">
        <v>430</v>
      </c>
      <c r="CT21" s="436">
        <v>38343</v>
      </c>
      <c r="CU21" s="436">
        <f t="shared" si="3"/>
        <v>329783</v>
      </c>
      <c r="CV21" s="436">
        <v>4138</v>
      </c>
      <c r="CW21" s="436">
        <v>4858</v>
      </c>
      <c r="CX21" s="436">
        <v>8996</v>
      </c>
      <c r="CY21" s="436">
        <v>5454</v>
      </c>
      <c r="CZ21" s="436">
        <v>470</v>
      </c>
      <c r="DA21" s="436">
        <v>2472</v>
      </c>
      <c r="DB21" s="436">
        <v>10289</v>
      </c>
      <c r="DC21" s="436">
        <v>12761</v>
      </c>
      <c r="DD21" s="436">
        <v>3551</v>
      </c>
      <c r="DE21" s="436">
        <v>2032</v>
      </c>
      <c r="DF21" s="436">
        <v>286</v>
      </c>
      <c r="DG21" s="436">
        <v>195</v>
      </c>
      <c r="DH21" s="436">
        <v>6348</v>
      </c>
      <c r="DI21" s="436">
        <v>47</v>
      </c>
      <c r="DJ21" s="436">
        <v>6536</v>
      </c>
      <c r="DK21" s="436">
        <v>81</v>
      </c>
      <c r="DL21" s="436">
        <v>275</v>
      </c>
      <c r="DM21" s="436">
        <v>46551</v>
      </c>
      <c r="DN21" s="436">
        <v>941</v>
      </c>
    </row>
    <row r="22" spans="1:118" ht="12.75">
      <c r="A22" s="9" t="s">
        <v>200</v>
      </c>
      <c r="B22" s="13">
        <v>0</v>
      </c>
      <c r="C22" s="10">
        <v>23.71</v>
      </c>
      <c r="D22" s="10">
        <v>23.71</v>
      </c>
      <c r="E22" s="10">
        <v>0</v>
      </c>
      <c r="F22" s="10">
        <v>50.52</v>
      </c>
      <c r="G22" s="10">
        <v>24.8</v>
      </c>
      <c r="H22" s="10">
        <v>0</v>
      </c>
      <c r="I22" s="10">
        <v>26.42</v>
      </c>
      <c r="J22" s="10">
        <v>100.65</v>
      </c>
      <c r="K22" s="430">
        <v>1886469</v>
      </c>
      <c r="L22" s="430">
        <v>1886469</v>
      </c>
      <c r="M22" s="430">
        <f t="shared" si="0"/>
        <v>0</v>
      </c>
      <c r="N22" s="430">
        <v>2075142</v>
      </c>
      <c r="O22" s="430">
        <f t="shared" si="1"/>
        <v>3961611</v>
      </c>
      <c r="P22" s="430">
        <v>576088</v>
      </c>
      <c r="Q22" s="430">
        <v>615653</v>
      </c>
      <c r="R22" s="430">
        <v>611390</v>
      </c>
      <c r="S22" s="430">
        <v>1068535</v>
      </c>
      <c r="T22" s="430">
        <v>862304</v>
      </c>
      <c r="U22" s="430">
        <v>206231</v>
      </c>
      <c r="V22" s="430">
        <v>47634</v>
      </c>
      <c r="W22" s="430">
        <v>11811</v>
      </c>
      <c r="X22" s="430">
        <v>193751</v>
      </c>
      <c r="Y22" s="430">
        <v>77487</v>
      </c>
      <c r="Z22" s="430" t="s">
        <v>484</v>
      </c>
      <c r="AA22" s="430">
        <v>0</v>
      </c>
      <c r="AB22" s="430">
        <f t="shared" si="2"/>
        <v>1937384</v>
      </c>
      <c r="AC22" s="430">
        <v>33615</v>
      </c>
      <c r="AD22" s="430">
        <v>36530</v>
      </c>
      <c r="AE22" s="430">
        <v>183138</v>
      </c>
      <c r="AF22" s="430">
        <v>72797</v>
      </c>
      <c r="AG22" s="430">
        <v>320051</v>
      </c>
      <c r="AH22" s="430">
        <v>7121214</v>
      </c>
      <c r="AI22" s="430">
        <v>583899</v>
      </c>
      <c r="AJ22" s="430">
        <v>7705113</v>
      </c>
      <c r="AK22" s="436">
        <v>20319</v>
      </c>
      <c r="AL22" s="436">
        <v>12671</v>
      </c>
      <c r="AM22" s="436">
        <v>12999</v>
      </c>
      <c r="AN22" s="436" t="s">
        <v>484</v>
      </c>
      <c r="AO22" s="436">
        <v>10917</v>
      </c>
      <c r="AP22" s="436">
        <v>2082</v>
      </c>
      <c r="AQ22" s="436">
        <v>5821</v>
      </c>
      <c r="AR22" s="436">
        <v>268</v>
      </c>
      <c r="AS22" s="436">
        <v>1231</v>
      </c>
      <c r="AT22" s="436">
        <v>22532</v>
      </c>
      <c r="AU22" s="436">
        <v>0</v>
      </c>
      <c r="AV22" s="436" t="s">
        <v>484</v>
      </c>
      <c r="AW22" s="436">
        <v>59</v>
      </c>
      <c r="AX22" s="436" t="s">
        <v>484</v>
      </c>
      <c r="AY22" s="436">
        <v>37</v>
      </c>
      <c r="AZ22" s="436">
        <v>177</v>
      </c>
      <c r="BA22" s="436" t="s">
        <v>484</v>
      </c>
      <c r="BB22" s="436">
        <v>4144</v>
      </c>
      <c r="BC22" s="436" t="s">
        <v>484</v>
      </c>
      <c r="BD22" s="436" t="s">
        <v>484</v>
      </c>
      <c r="BE22" s="436">
        <v>0</v>
      </c>
      <c r="BF22" s="436">
        <v>0</v>
      </c>
      <c r="BG22" s="436">
        <v>302</v>
      </c>
      <c r="BH22" s="436" t="s">
        <v>484</v>
      </c>
      <c r="BI22" s="436" t="s">
        <v>484</v>
      </c>
      <c r="BJ22" s="436" t="s">
        <v>484</v>
      </c>
      <c r="BK22" s="436">
        <v>213</v>
      </c>
      <c r="BL22" s="436" t="s">
        <v>484</v>
      </c>
      <c r="BM22" s="436">
        <v>575</v>
      </c>
      <c r="BN22" s="436">
        <v>1141287</v>
      </c>
      <c r="BO22" s="436">
        <v>954525</v>
      </c>
      <c r="BP22" s="436">
        <v>865462</v>
      </c>
      <c r="BQ22" s="436" t="s">
        <v>484</v>
      </c>
      <c r="BR22" s="436" t="s">
        <v>484</v>
      </c>
      <c r="BS22" s="436" t="s">
        <v>484</v>
      </c>
      <c r="BT22" s="436">
        <v>213837</v>
      </c>
      <c r="BU22" s="436">
        <v>55660</v>
      </c>
      <c r="BV22" s="436">
        <v>6328</v>
      </c>
      <c r="BW22" s="436" t="s">
        <v>484</v>
      </c>
      <c r="BX22" s="436">
        <v>307020</v>
      </c>
      <c r="BY22" s="436" t="s">
        <v>484</v>
      </c>
      <c r="BZ22" s="436">
        <v>3108</v>
      </c>
      <c r="CA22" s="436">
        <v>3108</v>
      </c>
      <c r="CB22" s="436">
        <v>2991</v>
      </c>
      <c r="CC22" s="436">
        <v>798</v>
      </c>
      <c r="CD22" s="436">
        <v>13956</v>
      </c>
      <c r="CE22" s="436">
        <v>1668609</v>
      </c>
      <c r="CF22" s="436" t="s">
        <v>484</v>
      </c>
      <c r="CG22" s="436">
        <v>2270</v>
      </c>
      <c r="CH22" s="436">
        <v>10367</v>
      </c>
      <c r="CI22" s="436">
        <v>60954</v>
      </c>
      <c r="CJ22" s="436">
        <v>20898</v>
      </c>
      <c r="CK22" s="436" t="s">
        <v>484</v>
      </c>
      <c r="CL22" s="436" t="s">
        <v>484</v>
      </c>
      <c r="CM22" s="436" t="s">
        <v>484</v>
      </c>
      <c r="CN22" s="436">
        <v>639</v>
      </c>
      <c r="CO22" s="436" t="s">
        <v>484</v>
      </c>
      <c r="CP22" s="436">
        <v>69036</v>
      </c>
      <c r="CQ22" s="436">
        <v>189005</v>
      </c>
      <c r="CR22" s="436">
        <v>146270</v>
      </c>
      <c r="CS22" s="436">
        <v>654</v>
      </c>
      <c r="CT22" s="436">
        <v>19866</v>
      </c>
      <c r="CU22" s="436">
        <f t="shared" si="3"/>
        <v>208871</v>
      </c>
      <c r="CV22" s="436">
        <v>10411</v>
      </c>
      <c r="CW22" s="436">
        <v>7057</v>
      </c>
      <c r="CX22" s="436">
        <v>17468</v>
      </c>
      <c r="CY22" s="436">
        <v>10448</v>
      </c>
      <c r="CZ22" s="436">
        <v>359</v>
      </c>
      <c r="DA22" s="436">
        <v>7073</v>
      </c>
      <c r="DB22" s="436">
        <v>10265</v>
      </c>
      <c r="DC22" s="436">
        <v>17338</v>
      </c>
      <c r="DD22" s="436">
        <v>8609</v>
      </c>
      <c r="DE22" s="436">
        <v>722</v>
      </c>
      <c r="DF22" s="436">
        <v>326</v>
      </c>
      <c r="DG22" s="436">
        <v>428</v>
      </c>
      <c r="DH22" s="436">
        <v>7355</v>
      </c>
      <c r="DI22" s="436">
        <v>7264</v>
      </c>
      <c r="DJ22" s="436">
        <v>91</v>
      </c>
      <c r="DK22" s="436">
        <v>81</v>
      </c>
      <c r="DL22" s="436">
        <v>178</v>
      </c>
      <c r="DM22" s="436">
        <v>25903</v>
      </c>
      <c r="DN22" s="436">
        <v>3000</v>
      </c>
    </row>
    <row r="23" spans="1:118" ht="12.75">
      <c r="A23" s="9" t="s">
        <v>201</v>
      </c>
      <c r="B23" s="13">
        <v>0</v>
      </c>
      <c r="C23" s="10">
        <v>12.7</v>
      </c>
      <c r="D23" s="10">
        <v>12.7</v>
      </c>
      <c r="E23" s="10">
        <v>0</v>
      </c>
      <c r="F23" s="10">
        <v>42.75</v>
      </c>
      <c r="G23" s="10">
        <v>33.5</v>
      </c>
      <c r="H23" s="10">
        <v>0</v>
      </c>
      <c r="I23" s="10">
        <v>21.6</v>
      </c>
      <c r="J23" s="10">
        <v>77.05</v>
      </c>
      <c r="K23" s="430">
        <v>1023660</v>
      </c>
      <c r="L23" s="430">
        <v>1023660</v>
      </c>
      <c r="M23" s="430">
        <f t="shared" si="0"/>
        <v>0</v>
      </c>
      <c r="N23" s="430">
        <v>1701458</v>
      </c>
      <c r="O23" s="430">
        <f t="shared" si="1"/>
        <v>2725118</v>
      </c>
      <c r="P23" s="430">
        <v>285495</v>
      </c>
      <c r="Q23" s="430">
        <v>213933</v>
      </c>
      <c r="R23" s="430">
        <v>213933</v>
      </c>
      <c r="S23" s="430">
        <v>958886</v>
      </c>
      <c r="T23" s="430">
        <v>705199</v>
      </c>
      <c r="U23" s="430">
        <v>253687</v>
      </c>
      <c r="V23" s="430">
        <v>75698</v>
      </c>
      <c r="W23" s="430">
        <v>10282</v>
      </c>
      <c r="X23" s="430">
        <v>241170</v>
      </c>
      <c r="Y23" s="430">
        <v>92869</v>
      </c>
      <c r="Z23" s="430">
        <v>25467</v>
      </c>
      <c r="AA23" s="430">
        <v>0</v>
      </c>
      <c r="AB23" s="430">
        <f t="shared" si="2"/>
        <v>1525436</v>
      </c>
      <c r="AC23" s="430">
        <v>44445</v>
      </c>
      <c r="AD23" s="430">
        <v>25915</v>
      </c>
      <c r="AE23" s="430">
        <v>176494</v>
      </c>
      <c r="AF23" s="430">
        <v>114815</v>
      </c>
      <c r="AG23" s="430">
        <v>183609</v>
      </c>
      <c r="AH23" s="430">
        <v>5081327</v>
      </c>
      <c r="AI23" s="430">
        <v>462367</v>
      </c>
      <c r="AJ23" s="430">
        <v>5543694</v>
      </c>
      <c r="AK23" s="436">
        <v>15773</v>
      </c>
      <c r="AL23" s="436">
        <v>6883</v>
      </c>
      <c r="AM23" s="436">
        <v>10480</v>
      </c>
      <c r="AN23" s="436">
        <v>5693</v>
      </c>
      <c r="AO23" s="436">
        <v>5199</v>
      </c>
      <c r="AP23" s="436">
        <v>5281</v>
      </c>
      <c r="AQ23" s="436">
        <v>3022</v>
      </c>
      <c r="AR23" s="436">
        <v>1253</v>
      </c>
      <c r="AS23" s="436">
        <v>1018</v>
      </c>
      <c r="AT23" s="436">
        <v>11744</v>
      </c>
      <c r="AU23" s="436">
        <v>1166</v>
      </c>
      <c r="AV23" s="436">
        <v>278</v>
      </c>
      <c r="AW23" s="436">
        <v>55</v>
      </c>
      <c r="AX23" s="436">
        <v>128</v>
      </c>
      <c r="AY23" s="436">
        <v>0</v>
      </c>
      <c r="AZ23" s="436">
        <v>0</v>
      </c>
      <c r="BA23" s="436" t="s">
        <v>484</v>
      </c>
      <c r="BB23" s="436">
        <v>62925</v>
      </c>
      <c r="BC23" s="436">
        <v>5954</v>
      </c>
      <c r="BD23" s="436">
        <v>75</v>
      </c>
      <c r="BE23" s="436">
        <v>363</v>
      </c>
      <c r="BF23" s="436">
        <v>0</v>
      </c>
      <c r="BG23" s="436">
        <v>44</v>
      </c>
      <c r="BH23" s="436">
        <v>39</v>
      </c>
      <c r="BI23" s="436">
        <v>163</v>
      </c>
      <c r="BJ23" s="436">
        <v>146</v>
      </c>
      <c r="BK23" s="436">
        <v>301</v>
      </c>
      <c r="BL23" s="436">
        <v>11</v>
      </c>
      <c r="BM23" s="436">
        <v>264</v>
      </c>
      <c r="BN23" s="436">
        <v>744077</v>
      </c>
      <c r="BO23" s="436">
        <v>638204</v>
      </c>
      <c r="BP23" s="436">
        <v>584673</v>
      </c>
      <c r="BQ23" s="436" t="s">
        <v>484</v>
      </c>
      <c r="BR23" s="436" t="s">
        <v>484</v>
      </c>
      <c r="BS23" s="436">
        <v>472560</v>
      </c>
      <c r="BT23" s="436">
        <v>105736</v>
      </c>
      <c r="BU23" s="436">
        <v>36617</v>
      </c>
      <c r="BV23" s="436">
        <v>17051</v>
      </c>
      <c r="BW23" s="436" t="s">
        <v>484</v>
      </c>
      <c r="BX23" s="436">
        <v>356527</v>
      </c>
      <c r="BY23" s="436">
        <v>2013</v>
      </c>
      <c r="BZ23" s="436">
        <v>5775</v>
      </c>
      <c r="CA23" s="436">
        <v>5867</v>
      </c>
      <c r="CB23" s="436">
        <v>2071</v>
      </c>
      <c r="CC23" s="436">
        <v>1061</v>
      </c>
      <c r="CD23" s="436">
        <v>3699</v>
      </c>
      <c r="CE23" s="436">
        <v>2055543</v>
      </c>
      <c r="CF23" s="436">
        <v>1370844</v>
      </c>
      <c r="CG23" s="436">
        <v>4551</v>
      </c>
      <c r="CH23" s="436">
        <v>32352</v>
      </c>
      <c r="CI23" s="436">
        <v>38479</v>
      </c>
      <c r="CJ23" s="436">
        <v>1591</v>
      </c>
      <c r="CK23" s="436">
        <v>1137</v>
      </c>
      <c r="CL23" s="436">
        <v>4904</v>
      </c>
      <c r="CM23" s="436">
        <v>3773</v>
      </c>
      <c r="CN23" s="436">
        <v>1584</v>
      </c>
      <c r="CO23" s="436">
        <v>744</v>
      </c>
      <c r="CP23" s="436">
        <v>5126</v>
      </c>
      <c r="CQ23" s="436">
        <v>290441</v>
      </c>
      <c r="CR23" s="436">
        <v>154462</v>
      </c>
      <c r="CS23" s="436">
        <v>437</v>
      </c>
      <c r="CT23" s="436">
        <v>145331</v>
      </c>
      <c r="CU23" s="436">
        <f t="shared" si="3"/>
        <v>435772</v>
      </c>
      <c r="CV23" s="436">
        <v>4392</v>
      </c>
      <c r="CW23" s="436">
        <v>1806</v>
      </c>
      <c r="CX23" s="436">
        <v>4361</v>
      </c>
      <c r="CY23" s="436">
        <v>4187</v>
      </c>
      <c r="CZ23" s="436">
        <v>174</v>
      </c>
      <c r="DA23" s="436">
        <v>5214</v>
      </c>
      <c r="DB23" s="436">
        <v>6282</v>
      </c>
      <c r="DC23" s="436">
        <v>11496</v>
      </c>
      <c r="DD23" s="436">
        <v>6499</v>
      </c>
      <c r="DE23" s="436">
        <v>814</v>
      </c>
      <c r="DF23" s="436">
        <v>355</v>
      </c>
      <c r="DG23" s="436">
        <v>90</v>
      </c>
      <c r="DH23" s="436">
        <v>9784</v>
      </c>
      <c r="DI23" s="436">
        <v>70</v>
      </c>
      <c r="DJ23" s="436">
        <v>3217</v>
      </c>
      <c r="DK23" s="436">
        <v>109.5</v>
      </c>
      <c r="DL23" s="436">
        <v>133</v>
      </c>
      <c r="DM23" s="436">
        <v>27660</v>
      </c>
      <c r="DN23" s="436">
        <v>1673</v>
      </c>
    </row>
    <row r="24" spans="1:118" ht="12.75">
      <c r="A24" s="9" t="s">
        <v>202</v>
      </c>
      <c r="B24" s="13">
        <v>0</v>
      </c>
      <c r="C24" s="10">
        <v>14.22</v>
      </c>
      <c r="D24" s="10">
        <v>14.22</v>
      </c>
      <c r="E24" s="10">
        <v>0</v>
      </c>
      <c r="F24" s="10">
        <v>14.5</v>
      </c>
      <c r="G24" s="10">
        <v>13.5</v>
      </c>
      <c r="H24" s="10">
        <v>0</v>
      </c>
      <c r="I24" s="10">
        <v>20.11</v>
      </c>
      <c r="J24" s="10">
        <v>48.83</v>
      </c>
      <c r="K24" s="430">
        <v>843100</v>
      </c>
      <c r="L24" s="430">
        <v>843100</v>
      </c>
      <c r="M24" s="430">
        <f t="shared" si="0"/>
        <v>0</v>
      </c>
      <c r="N24" s="430">
        <v>691186</v>
      </c>
      <c r="O24" s="430">
        <f t="shared" si="1"/>
        <v>1534286</v>
      </c>
      <c r="P24" s="430">
        <v>207922</v>
      </c>
      <c r="Q24" s="430">
        <v>211886</v>
      </c>
      <c r="R24" s="430" t="s">
        <v>484</v>
      </c>
      <c r="S24" s="430">
        <v>456225</v>
      </c>
      <c r="T24" s="430">
        <v>360400</v>
      </c>
      <c r="U24" s="430">
        <v>95825</v>
      </c>
      <c r="V24" s="430">
        <v>27500</v>
      </c>
      <c r="W24" s="430">
        <v>21200</v>
      </c>
      <c r="X24" s="430">
        <v>122736</v>
      </c>
      <c r="Y24" s="430">
        <v>74173</v>
      </c>
      <c r="Z24" s="430">
        <v>5943</v>
      </c>
      <c r="AA24" s="430">
        <v>0</v>
      </c>
      <c r="AB24" s="430">
        <f t="shared" si="2"/>
        <v>845490</v>
      </c>
      <c r="AC24" s="430">
        <v>17925</v>
      </c>
      <c r="AD24" s="430">
        <v>52084</v>
      </c>
      <c r="AE24" s="430">
        <v>125352</v>
      </c>
      <c r="AF24" s="430">
        <v>84039</v>
      </c>
      <c r="AG24" s="430">
        <v>64911</v>
      </c>
      <c r="AH24" s="430">
        <v>2932009</v>
      </c>
      <c r="AI24" s="430">
        <v>289503</v>
      </c>
      <c r="AJ24" s="430">
        <v>3221512</v>
      </c>
      <c r="AK24" s="436">
        <v>13252</v>
      </c>
      <c r="AL24" s="436">
        <v>11578</v>
      </c>
      <c r="AM24" s="436">
        <v>9152</v>
      </c>
      <c r="AN24" s="436">
        <v>9886</v>
      </c>
      <c r="AO24" s="436">
        <v>5570</v>
      </c>
      <c r="AP24" s="436">
        <v>3582</v>
      </c>
      <c r="AQ24" s="436">
        <v>1650</v>
      </c>
      <c r="AR24" s="436">
        <v>2450</v>
      </c>
      <c r="AS24" s="436">
        <v>0</v>
      </c>
      <c r="AT24" s="436">
        <v>611</v>
      </c>
      <c r="AU24" s="436">
        <v>0</v>
      </c>
      <c r="AV24" s="436">
        <v>0</v>
      </c>
      <c r="AW24" s="436">
        <v>120</v>
      </c>
      <c r="AX24" s="436">
        <v>120</v>
      </c>
      <c r="AY24" s="436">
        <v>0</v>
      </c>
      <c r="AZ24" s="436">
        <v>34</v>
      </c>
      <c r="BA24" s="436" t="s">
        <v>484</v>
      </c>
      <c r="BB24" s="436">
        <v>30350</v>
      </c>
      <c r="BC24" s="436">
        <v>262</v>
      </c>
      <c r="BD24" s="436">
        <v>21</v>
      </c>
      <c r="BE24" s="436">
        <v>29</v>
      </c>
      <c r="BF24" s="436">
        <v>473</v>
      </c>
      <c r="BG24" s="436">
        <v>119</v>
      </c>
      <c r="BH24" s="436">
        <v>89</v>
      </c>
      <c r="BI24" s="436">
        <v>421</v>
      </c>
      <c r="BJ24" s="436">
        <v>413</v>
      </c>
      <c r="BK24" s="436">
        <v>194</v>
      </c>
      <c r="BL24" s="436">
        <v>104</v>
      </c>
      <c r="BM24" s="436">
        <v>0</v>
      </c>
      <c r="BN24" s="436">
        <v>201368</v>
      </c>
      <c r="BO24" s="436">
        <v>159362</v>
      </c>
      <c r="BP24" s="436">
        <v>154327</v>
      </c>
      <c r="BQ24" s="436" t="s">
        <v>484</v>
      </c>
      <c r="BR24" s="436" t="s">
        <v>484</v>
      </c>
      <c r="BS24" s="436">
        <v>135863</v>
      </c>
      <c r="BT24" s="436">
        <v>14551</v>
      </c>
      <c r="BU24" s="436">
        <v>30736</v>
      </c>
      <c r="BV24" s="436">
        <v>1754</v>
      </c>
      <c r="BW24" s="436" t="s">
        <v>484</v>
      </c>
      <c r="BX24" s="436">
        <v>0</v>
      </c>
      <c r="BY24" s="436">
        <v>0</v>
      </c>
      <c r="BZ24" s="436">
        <v>2258</v>
      </c>
      <c r="CA24" s="436">
        <v>2258</v>
      </c>
      <c r="CB24" s="436">
        <v>812</v>
      </c>
      <c r="CC24" s="436">
        <v>310</v>
      </c>
      <c r="CD24" s="436">
        <v>6625</v>
      </c>
      <c r="CE24" s="436">
        <v>879408</v>
      </c>
      <c r="CF24" s="436">
        <v>37635</v>
      </c>
      <c r="CG24" s="436">
        <v>279</v>
      </c>
      <c r="CH24" s="436">
        <v>176</v>
      </c>
      <c r="CI24" s="436">
        <v>18774</v>
      </c>
      <c r="CJ24" s="436">
        <v>2570</v>
      </c>
      <c r="CK24" s="436">
        <v>1801</v>
      </c>
      <c r="CL24" s="436">
        <v>5858</v>
      </c>
      <c r="CM24" s="436">
        <v>4459</v>
      </c>
      <c r="CN24" s="436">
        <v>2008</v>
      </c>
      <c r="CO24" s="436">
        <v>1573</v>
      </c>
      <c r="CP24" s="436">
        <v>0</v>
      </c>
      <c r="CQ24" s="436">
        <v>61030</v>
      </c>
      <c r="CR24" s="436">
        <v>26975</v>
      </c>
      <c r="CS24" s="436">
        <v>576</v>
      </c>
      <c r="CT24" s="436">
        <v>13334</v>
      </c>
      <c r="CU24" s="436">
        <f t="shared" si="3"/>
        <v>74364</v>
      </c>
      <c r="CV24" s="436">
        <v>1490</v>
      </c>
      <c r="CW24" s="436">
        <v>2132</v>
      </c>
      <c r="CX24" s="436">
        <v>3622</v>
      </c>
      <c r="CY24" s="436">
        <v>1764</v>
      </c>
      <c r="CZ24" s="436">
        <v>172</v>
      </c>
      <c r="DA24" s="436">
        <v>631</v>
      </c>
      <c r="DB24" s="436">
        <v>3331</v>
      </c>
      <c r="DC24" s="436">
        <v>3962</v>
      </c>
      <c r="DD24" s="436">
        <v>2859</v>
      </c>
      <c r="DE24" s="436">
        <v>312</v>
      </c>
      <c r="DF24" s="436">
        <v>488</v>
      </c>
      <c r="DG24" s="436">
        <v>306</v>
      </c>
      <c r="DH24" s="436">
        <v>4038</v>
      </c>
      <c r="DI24" s="436">
        <v>427</v>
      </c>
      <c r="DJ24" s="436">
        <v>3611</v>
      </c>
      <c r="DK24" s="436">
        <v>68.5</v>
      </c>
      <c r="DL24" s="436">
        <v>54</v>
      </c>
      <c r="DM24" s="436">
        <v>6383</v>
      </c>
      <c r="DN24" s="436">
        <v>638</v>
      </c>
    </row>
    <row r="25" spans="1:118" ht="12.75">
      <c r="A25" s="9" t="s">
        <v>203</v>
      </c>
      <c r="B25" s="13">
        <v>1</v>
      </c>
      <c r="C25" s="10">
        <v>13.7</v>
      </c>
      <c r="D25" s="10">
        <v>12.7</v>
      </c>
      <c r="E25" s="10">
        <v>1</v>
      </c>
      <c r="F25" s="10">
        <v>19.8</v>
      </c>
      <c r="G25" s="10">
        <v>19.8</v>
      </c>
      <c r="H25" s="10">
        <v>0</v>
      </c>
      <c r="I25" s="10">
        <v>18.25</v>
      </c>
      <c r="J25" s="10">
        <v>51.75</v>
      </c>
      <c r="K25" s="430">
        <v>772074</v>
      </c>
      <c r="L25" s="430">
        <v>671274</v>
      </c>
      <c r="M25" s="430">
        <f t="shared" si="0"/>
        <v>100800</v>
      </c>
      <c r="N25" s="430">
        <v>1097974</v>
      </c>
      <c r="O25" s="430">
        <f t="shared" si="1"/>
        <v>1870048</v>
      </c>
      <c r="P25" s="430">
        <v>126099</v>
      </c>
      <c r="Q25" s="430">
        <v>242989</v>
      </c>
      <c r="R25" s="430">
        <v>242989</v>
      </c>
      <c r="S25" s="430">
        <v>130300</v>
      </c>
      <c r="T25" s="430">
        <v>97725</v>
      </c>
      <c r="U25" s="430">
        <v>32575</v>
      </c>
      <c r="V25" s="430">
        <v>84658</v>
      </c>
      <c r="W25" s="430">
        <v>23823</v>
      </c>
      <c r="X25" s="430">
        <v>165525</v>
      </c>
      <c r="Y25" s="430">
        <v>119510</v>
      </c>
      <c r="Z25" s="430">
        <v>8533</v>
      </c>
      <c r="AA25" s="430">
        <v>703</v>
      </c>
      <c r="AB25" s="430">
        <f t="shared" si="2"/>
        <v>656531</v>
      </c>
      <c r="AC25" s="430">
        <v>2200</v>
      </c>
      <c r="AD25" s="430">
        <v>55850</v>
      </c>
      <c r="AE25" s="430">
        <v>76087</v>
      </c>
      <c r="AF25" s="430">
        <v>135767</v>
      </c>
      <c r="AG25" s="430">
        <v>120589</v>
      </c>
      <c r="AH25" s="430">
        <v>3043171</v>
      </c>
      <c r="AI25" s="430">
        <v>0</v>
      </c>
      <c r="AJ25" s="430">
        <v>3043171</v>
      </c>
      <c r="AK25" s="436">
        <v>20621</v>
      </c>
      <c r="AL25" s="436" t="s">
        <v>484</v>
      </c>
      <c r="AM25" s="436">
        <v>10722</v>
      </c>
      <c r="AN25" s="436" t="s">
        <v>484</v>
      </c>
      <c r="AO25" s="436">
        <v>6722</v>
      </c>
      <c r="AP25" s="436">
        <v>4000</v>
      </c>
      <c r="AQ25" s="436">
        <v>3000</v>
      </c>
      <c r="AR25" s="436">
        <v>402</v>
      </c>
      <c r="AS25" s="436">
        <v>14</v>
      </c>
      <c r="AT25" s="436">
        <v>17092</v>
      </c>
      <c r="AU25" s="436">
        <v>990</v>
      </c>
      <c r="AV25" s="436" t="s">
        <v>484</v>
      </c>
      <c r="AW25" s="436">
        <v>0</v>
      </c>
      <c r="AX25" s="436">
        <v>0</v>
      </c>
      <c r="AY25" s="436">
        <v>0</v>
      </c>
      <c r="AZ25" s="436">
        <v>0</v>
      </c>
      <c r="BA25" s="436" t="s">
        <v>484</v>
      </c>
      <c r="BB25" s="436">
        <v>26651</v>
      </c>
      <c r="BC25" s="436">
        <v>0</v>
      </c>
      <c r="BD25" s="436">
        <v>42</v>
      </c>
      <c r="BE25" s="436">
        <v>258</v>
      </c>
      <c r="BF25" s="436">
        <v>9</v>
      </c>
      <c r="BG25" s="436">
        <v>169</v>
      </c>
      <c r="BH25" s="436" t="s">
        <v>484</v>
      </c>
      <c r="BI25" s="436">
        <v>699</v>
      </c>
      <c r="BJ25" s="436" t="s">
        <v>484</v>
      </c>
      <c r="BK25" s="436">
        <v>128</v>
      </c>
      <c r="BL25" s="436" t="s">
        <v>484</v>
      </c>
      <c r="BM25" s="436">
        <v>0</v>
      </c>
      <c r="BN25" s="436">
        <v>666393</v>
      </c>
      <c r="BO25" s="436" t="s">
        <v>484</v>
      </c>
      <c r="BP25" s="436">
        <v>562787</v>
      </c>
      <c r="BQ25" s="436" t="s">
        <v>484</v>
      </c>
      <c r="BR25" s="436" t="s">
        <v>484</v>
      </c>
      <c r="BS25" s="436" t="s">
        <v>484</v>
      </c>
      <c r="BT25" s="436">
        <v>78001</v>
      </c>
      <c r="BU25" s="436">
        <v>9341</v>
      </c>
      <c r="BV25" s="436">
        <v>16264</v>
      </c>
      <c r="BW25" s="436" t="s">
        <v>484</v>
      </c>
      <c r="BX25" s="436">
        <v>91751</v>
      </c>
      <c r="BY25" s="436" t="s">
        <v>484</v>
      </c>
      <c r="BZ25" s="436">
        <v>1071</v>
      </c>
      <c r="CA25" s="436">
        <v>1071</v>
      </c>
      <c r="CB25" s="436">
        <v>914</v>
      </c>
      <c r="CC25" s="436">
        <v>317</v>
      </c>
      <c r="CD25" s="436">
        <v>15034</v>
      </c>
      <c r="CE25" s="436">
        <v>1655701</v>
      </c>
      <c r="CF25" s="436" t="s">
        <v>484</v>
      </c>
      <c r="CG25" s="436">
        <v>523</v>
      </c>
      <c r="CH25" s="436">
        <v>3010</v>
      </c>
      <c r="CI25" s="436">
        <v>18050</v>
      </c>
      <c r="CJ25" s="436">
        <v>19598</v>
      </c>
      <c r="CK25" s="436" t="s">
        <v>484</v>
      </c>
      <c r="CL25" s="436">
        <v>6207</v>
      </c>
      <c r="CM25" s="436" t="s">
        <v>484</v>
      </c>
      <c r="CN25" s="436">
        <v>960</v>
      </c>
      <c r="CO25" s="436" t="s">
        <v>484</v>
      </c>
      <c r="CP25" s="436">
        <v>0</v>
      </c>
      <c r="CQ25" s="436">
        <v>224347</v>
      </c>
      <c r="CR25" s="436">
        <v>28660</v>
      </c>
      <c r="CS25" s="436">
        <v>340</v>
      </c>
      <c r="CT25" s="436">
        <v>20849</v>
      </c>
      <c r="CU25" s="436">
        <f t="shared" si="3"/>
        <v>245196</v>
      </c>
      <c r="CV25" s="436">
        <v>9597</v>
      </c>
      <c r="CW25" s="436">
        <v>6399</v>
      </c>
      <c r="CX25" s="436">
        <v>15996</v>
      </c>
      <c r="CY25" s="436">
        <v>4983</v>
      </c>
      <c r="CZ25" s="436">
        <v>161</v>
      </c>
      <c r="DA25" s="436">
        <v>3576</v>
      </c>
      <c r="DB25" s="436">
        <v>4150</v>
      </c>
      <c r="DC25" s="436">
        <v>7726</v>
      </c>
      <c r="DD25" s="436">
        <v>6476</v>
      </c>
      <c r="DE25" s="436">
        <v>403</v>
      </c>
      <c r="DF25" s="436">
        <v>575</v>
      </c>
      <c r="DG25" s="436">
        <v>470</v>
      </c>
      <c r="DH25" s="436">
        <v>4568</v>
      </c>
      <c r="DI25" s="436">
        <v>1226</v>
      </c>
      <c r="DJ25" s="436">
        <v>2103</v>
      </c>
      <c r="DK25" s="436">
        <v>89</v>
      </c>
      <c r="DL25" s="436">
        <v>61</v>
      </c>
      <c r="DM25" s="436">
        <v>13878</v>
      </c>
      <c r="DN25" s="436">
        <v>2854</v>
      </c>
    </row>
    <row r="26" spans="1:118" ht="12.75">
      <c r="A26" s="9" t="s">
        <v>204</v>
      </c>
      <c r="B26" s="13">
        <v>1</v>
      </c>
      <c r="C26" s="10">
        <v>9.5</v>
      </c>
      <c r="D26" s="10">
        <v>9.5</v>
      </c>
      <c r="E26" s="10">
        <v>0</v>
      </c>
      <c r="F26" s="10">
        <v>15.5</v>
      </c>
      <c r="G26" s="10">
        <v>13.5</v>
      </c>
      <c r="H26" s="10">
        <v>0</v>
      </c>
      <c r="I26" s="10">
        <v>11.7</v>
      </c>
      <c r="J26" s="10">
        <v>36.7</v>
      </c>
      <c r="K26" s="430">
        <v>647746</v>
      </c>
      <c r="L26" s="430">
        <v>647746</v>
      </c>
      <c r="M26" s="430">
        <f t="shared" si="0"/>
        <v>0</v>
      </c>
      <c r="N26" s="430">
        <v>546062</v>
      </c>
      <c r="O26" s="430">
        <f t="shared" si="1"/>
        <v>1193808</v>
      </c>
      <c r="P26" s="430">
        <v>145195</v>
      </c>
      <c r="Q26" s="430">
        <v>204782</v>
      </c>
      <c r="R26" s="430" t="s">
        <v>484</v>
      </c>
      <c r="S26" s="430">
        <v>603626</v>
      </c>
      <c r="T26" s="430">
        <v>430065</v>
      </c>
      <c r="U26" s="430">
        <v>173561</v>
      </c>
      <c r="V26" s="430" t="s">
        <v>484</v>
      </c>
      <c r="W26" s="430" t="s">
        <v>484</v>
      </c>
      <c r="X26" s="430">
        <v>68485</v>
      </c>
      <c r="Y26" s="430" t="s">
        <v>484</v>
      </c>
      <c r="Z26" s="430">
        <v>8976</v>
      </c>
      <c r="AA26" s="430">
        <v>0</v>
      </c>
      <c r="AB26" s="430">
        <f t="shared" si="2"/>
        <v>885869</v>
      </c>
      <c r="AC26" s="430">
        <v>6531</v>
      </c>
      <c r="AD26" s="430">
        <v>23444</v>
      </c>
      <c r="AE26" s="430">
        <v>165826</v>
      </c>
      <c r="AF26" s="430">
        <v>46404</v>
      </c>
      <c r="AG26" s="430">
        <v>119111</v>
      </c>
      <c r="AH26" s="430">
        <v>2586188</v>
      </c>
      <c r="AI26" s="430">
        <v>213931</v>
      </c>
      <c r="AJ26" s="430">
        <v>2800119</v>
      </c>
      <c r="AK26" s="436">
        <v>6116</v>
      </c>
      <c r="AL26" s="436">
        <v>3829</v>
      </c>
      <c r="AM26" s="436">
        <v>5991</v>
      </c>
      <c r="AN26" s="436">
        <v>3829</v>
      </c>
      <c r="AO26" s="436">
        <v>5315</v>
      </c>
      <c r="AP26" s="436">
        <v>676</v>
      </c>
      <c r="AQ26" s="436">
        <v>36</v>
      </c>
      <c r="AR26" s="436">
        <v>89</v>
      </c>
      <c r="AS26" s="436" t="s">
        <v>484</v>
      </c>
      <c r="AT26" s="436">
        <v>1003</v>
      </c>
      <c r="AU26" s="436">
        <v>3443</v>
      </c>
      <c r="AV26" s="436" t="s">
        <v>484</v>
      </c>
      <c r="AW26" s="436">
        <v>19</v>
      </c>
      <c r="AX26" s="436">
        <v>19</v>
      </c>
      <c r="AY26" s="436">
        <v>16</v>
      </c>
      <c r="AZ26" s="436" t="s">
        <v>484</v>
      </c>
      <c r="BA26" s="436" t="s">
        <v>484</v>
      </c>
      <c r="BB26" s="436">
        <v>26273</v>
      </c>
      <c r="BC26" s="436" t="s">
        <v>484</v>
      </c>
      <c r="BD26" s="436">
        <v>54</v>
      </c>
      <c r="BE26" s="436">
        <v>207</v>
      </c>
      <c r="BF26" s="436">
        <v>0</v>
      </c>
      <c r="BG26" s="436">
        <v>139</v>
      </c>
      <c r="BH26" s="436" t="s">
        <v>484</v>
      </c>
      <c r="BI26" s="436">
        <v>178</v>
      </c>
      <c r="BJ26" s="436" t="s">
        <v>484</v>
      </c>
      <c r="BK26" s="436">
        <v>8</v>
      </c>
      <c r="BL26" s="436" t="s">
        <v>484</v>
      </c>
      <c r="BM26" s="436">
        <v>1</v>
      </c>
      <c r="BN26" s="436">
        <v>341507</v>
      </c>
      <c r="BO26" s="436">
        <v>284288</v>
      </c>
      <c r="BP26" s="436">
        <v>325719</v>
      </c>
      <c r="BQ26" s="436" t="s">
        <v>484</v>
      </c>
      <c r="BR26" s="436" t="s">
        <v>484</v>
      </c>
      <c r="BS26" s="436">
        <v>284288</v>
      </c>
      <c r="BT26" s="436">
        <v>10188</v>
      </c>
      <c r="BU26" s="436">
        <v>5600</v>
      </c>
      <c r="BV26" s="436" t="s">
        <v>484</v>
      </c>
      <c r="BW26" s="436" t="s">
        <v>484</v>
      </c>
      <c r="BX26" s="436">
        <v>111249</v>
      </c>
      <c r="BY26" s="436" t="s">
        <v>484</v>
      </c>
      <c r="BZ26" s="436">
        <v>1982</v>
      </c>
      <c r="CA26" s="436">
        <v>1982</v>
      </c>
      <c r="CB26" s="436">
        <v>1811</v>
      </c>
      <c r="CC26" s="436" t="s">
        <v>484</v>
      </c>
      <c r="CD26" s="436">
        <v>11500</v>
      </c>
      <c r="CE26" s="436">
        <v>1306626</v>
      </c>
      <c r="CF26" s="436" t="s">
        <v>484</v>
      </c>
      <c r="CG26" s="436">
        <v>2554</v>
      </c>
      <c r="CH26" s="436">
        <v>9672</v>
      </c>
      <c r="CI26" s="436">
        <v>1268</v>
      </c>
      <c r="CJ26" s="436">
        <v>1470</v>
      </c>
      <c r="CK26" s="436" t="s">
        <v>484</v>
      </c>
      <c r="CL26" s="436">
        <v>1475</v>
      </c>
      <c r="CM26" s="436" t="s">
        <v>484</v>
      </c>
      <c r="CN26" s="436">
        <v>185</v>
      </c>
      <c r="CO26" s="436" t="s">
        <v>484</v>
      </c>
      <c r="CP26" s="436">
        <v>11</v>
      </c>
      <c r="CQ26" s="436">
        <v>140241</v>
      </c>
      <c r="CR26" s="436">
        <v>24423</v>
      </c>
      <c r="CS26" s="436">
        <v>0</v>
      </c>
      <c r="CT26" s="436">
        <v>14429</v>
      </c>
      <c r="CU26" s="436">
        <f t="shared" si="3"/>
        <v>154670</v>
      </c>
      <c r="CV26" s="436">
        <v>1861</v>
      </c>
      <c r="CW26" s="436">
        <v>3481</v>
      </c>
      <c r="CX26" s="436">
        <v>5342</v>
      </c>
      <c r="CY26" s="436">
        <v>2357</v>
      </c>
      <c r="CZ26" s="436">
        <v>111</v>
      </c>
      <c r="DA26" s="436">
        <v>1836</v>
      </c>
      <c r="DB26" s="436">
        <v>2178</v>
      </c>
      <c r="DC26" s="436">
        <v>4014</v>
      </c>
      <c r="DD26" s="436">
        <v>1996</v>
      </c>
      <c r="DE26" s="436">
        <v>218</v>
      </c>
      <c r="DF26" s="436">
        <v>136</v>
      </c>
      <c r="DG26" s="436">
        <v>162</v>
      </c>
      <c r="DH26" s="436">
        <v>2322</v>
      </c>
      <c r="DI26" s="436">
        <v>137</v>
      </c>
      <c r="DJ26" s="436">
        <v>2322</v>
      </c>
      <c r="DK26" s="436">
        <v>87.5</v>
      </c>
      <c r="DL26" s="436">
        <v>65</v>
      </c>
      <c r="DM26" s="436">
        <v>7509</v>
      </c>
      <c r="DN26" s="436">
        <v>359</v>
      </c>
    </row>
    <row r="27" spans="1:118" ht="15.75" thickBot="1">
      <c r="A27" s="14" t="s">
        <v>205</v>
      </c>
      <c r="B27" s="442">
        <f>SUM(B5:B26)</f>
        <v>8</v>
      </c>
      <c r="C27" s="443">
        <f>SUM(C5:C26)</f>
        <v>417.117</v>
      </c>
      <c r="D27" s="443">
        <f aca="true" t="shared" si="4" ref="D27:I27">SUM(D5:D26)</f>
        <v>371.117</v>
      </c>
      <c r="E27" s="443">
        <f t="shared" si="4"/>
        <v>46</v>
      </c>
      <c r="F27" s="443">
        <f t="shared" si="4"/>
        <v>709.8199999999999</v>
      </c>
      <c r="G27" s="443">
        <f t="shared" si="4"/>
        <v>517.24</v>
      </c>
      <c r="H27" s="443">
        <f t="shared" si="4"/>
        <v>1</v>
      </c>
      <c r="I27" s="443">
        <f t="shared" si="4"/>
        <v>573.1181847362917</v>
      </c>
      <c r="J27" s="443">
        <f>SUM(J5:J26)</f>
        <v>1701.0551847362915</v>
      </c>
      <c r="K27" s="444">
        <f>SUM(K5:K26)</f>
        <v>29117345.17</v>
      </c>
      <c r="L27" s="444">
        <f aca="true" t="shared" si="5" ref="L27:AJ27">SUM(L5:L26)</f>
        <v>25656544.41</v>
      </c>
      <c r="M27" s="444">
        <f t="shared" si="5"/>
        <v>3460800.76</v>
      </c>
      <c r="N27" s="444">
        <f t="shared" si="5"/>
        <v>27478262.85</v>
      </c>
      <c r="O27" s="444">
        <f t="shared" si="5"/>
        <v>56595608.019999996</v>
      </c>
      <c r="P27" s="444">
        <f t="shared" si="5"/>
        <v>7511482.85</v>
      </c>
      <c r="Q27" s="444">
        <f t="shared" si="5"/>
        <v>9405473.330000002</v>
      </c>
      <c r="R27" s="444">
        <f t="shared" si="5"/>
        <v>6570692.140000001</v>
      </c>
      <c r="S27" s="444">
        <f t="shared" si="5"/>
        <v>16138698.389999999</v>
      </c>
      <c r="T27" s="444">
        <f t="shared" si="5"/>
        <v>12692388.17</v>
      </c>
      <c r="U27" s="444">
        <f t="shared" si="5"/>
        <v>3077028.45</v>
      </c>
      <c r="V27" s="444">
        <f t="shared" si="5"/>
        <v>1167043.71</v>
      </c>
      <c r="W27" s="444">
        <f t="shared" si="5"/>
        <v>492460.93000000005</v>
      </c>
      <c r="X27" s="444">
        <f t="shared" si="5"/>
        <v>4303242.49</v>
      </c>
      <c r="Y27" s="444">
        <f t="shared" si="5"/>
        <v>2271953</v>
      </c>
      <c r="Z27" s="444">
        <f t="shared" si="5"/>
        <v>454997.75</v>
      </c>
      <c r="AA27" s="444">
        <f t="shared" si="5"/>
        <v>29260</v>
      </c>
      <c r="AB27" s="444">
        <f t="shared" si="5"/>
        <v>31991176.599999998</v>
      </c>
      <c r="AC27" s="444">
        <f t="shared" si="5"/>
        <v>680042.14</v>
      </c>
      <c r="AD27" s="444">
        <f t="shared" si="5"/>
        <v>1072914.5699999998</v>
      </c>
      <c r="AE27" s="444">
        <f t="shared" si="5"/>
        <v>3767054.3600000003</v>
      </c>
      <c r="AF27" s="444">
        <f t="shared" si="5"/>
        <v>1364540.28</v>
      </c>
      <c r="AG27" s="444">
        <f t="shared" si="5"/>
        <v>5514919.85</v>
      </c>
      <c r="AH27" s="444">
        <f t="shared" si="5"/>
        <v>108595946.66999999</v>
      </c>
      <c r="AI27" s="444">
        <f t="shared" si="5"/>
        <v>3852792.7199999997</v>
      </c>
      <c r="AJ27" s="444">
        <f t="shared" si="5"/>
        <v>112448739.38999999</v>
      </c>
      <c r="AK27" s="445">
        <f>SUM(AK5:AK26)</f>
        <v>404544</v>
      </c>
      <c r="AL27" s="445">
        <f aca="true" t="shared" si="6" ref="AL27:BP27">SUM(AL5:AL26)</f>
        <v>249084</v>
      </c>
      <c r="AM27" s="445">
        <f t="shared" si="6"/>
        <v>311269</v>
      </c>
      <c r="AN27" s="445">
        <f t="shared" si="6"/>
        <v>204109</v>
      </c>
      <c r="AO27" s="445">
        <f t="shared" si="6"/>
        <v>225851</v>
      </c>
      <c r="AP27" s="445">
        <f t="shared" si="6"/>
        <v>60543</v>
      </c>
      <c r="AQ27" s="445">
        <f t="shared" si="6"/>
        <v>63326</v>
      </c>
      <c r="AR27" s="445">
        <f t="shared" si="6"/>
        <v>16514</v>
      </c>
      <c r="AS27" s="445">
        <f t="shared" si="6"/>
        <v>7723</v>
      </c>
      <c r="AT27" s="445">
        <f t="shared" si="6"/>
        <v>183633</v>
      </c>
      <c r="AU27" s="445">
        <f t="shared" si="6"/>
        <v>145108</v>
      </c>
      <c r="AV27" s="445" t="s">
        <v>484</v>
      </c>
      <c r="AW27" s="445">
        <f t="shared" si="6"/>
        <v>1135</v>
      </c>
      <c r="AX27" s="445">
        <f t="shared" si="6"/>
        <v>1113</v>
      </c>
      <c r="AY27" s="445">
        <f t="shared" si="6"/>
        <v>497</v>
      </c>
      <c r="AZ27" s="445">
        <f t="shared" si="6"/>
        <v>378</v>
      </c>
      <c r="BA27" s="445">
        <f t="shared" si="6"/>
        <v>7861</v>
      </c>
      <c r="BB27" s="445">
        <f t="shared" si="6"/>
        <v>571991</v>
      </c>
      <c r="BC27" s="445" t="s">
        <v>484</v>
      </c>
      <c r="BD27" s="445">
        <f t="shared" si="6"/>
        <v>1730.78</v>
      </c>
      <c r="BE27" s="445">
        <f t="shared" si="6"/>
        <v>31205</v>
      </c>
      <c r="BF27" s="445">
        <f t="shared" si="6"/>
        <v>13682</v>
      </c>
      <c r="BG27" s="445">
        <f t="shared" si="6"/>
        <v>4922</v>
      </c>
      <c r="BH27" s="445" t="s">
        <v>484</v>
      </c>
      <c r="BI27" s="445">
        <f t="shared" si="6"/>
        <v>9077</v>
      </c>
      <c r="BJ27" s="445" t="s">
        <v>484</v>
      </c>
      <c r="BK27" s="445">
        <f t="shared" si="6"/>
        <v>3623</v>
      </c>
      <c r="BL27" s="445" t="s">
        <v>484</v>
      </c>
      <c r="BM27" s="445">
        <f t="shared" si="6"/>
        <v>3213</v>
      </c>
      <c r="BN27" s="445">
        <f t="shared" si="6"/>
        <v>17359794</v>
      </c>
      <c r="BO27" s="445">
        <f t="shared" si="6"/>
        <v>9471532</v>
      </c>
      <c r="BP27" s="445">
        <f t="shared" si="6"/>
        <v>13562286</v>
      </c>
      <c r="BQ27" s="445" t="s">
        <v>484</v>
      </c>
      <c r="BR27" s="445" t="s">
        <v>484</v>
      </c>
      <c r="BS27" s="445">
        <f>SUM(BS5:BS26)</f>
        <v>8029358</v>
      </c>
      <c r="BT27" s="445">
        <f>SUM(BT5:BT26)</f>
        <v>2516927</v>
      </c>
      <c r="BU27" s="445">
        <f>SUM(BU5:BU26)</f>
        <v>386962</v>
      </c>
      <c r="BV27" s="445">
        <f>SUM(BV5:BV26)</f>
        <v>141660</v>
      </c>
      <c r="BW27" s="445" t="s">
        <v>484</v>
      </c>
      <c r="BX27" s="445">
        <f aca="true" t="shared" si="7" ref="BX27:DJ27">SUM(BX5:BX26)</f>
        <v>6770160</v>
      </c>
      <c r="BY27" s="445" t="s">
        <v>484</v>
      </c>
      <c r="BZ27" s="445">
        <f t="shared" si="7"/>
        <v>72616</v>
      </c>
      <c r="CA27" s="445">
        <f t="shared" si="7"/>
        <v>57706</v>
      </c>
      <c r="CB27" s="445">
        <f t="shared" si="7"/>
        <v>45531</v>
      </c>
      <c r="CC27" s="445">
        <f t="shared" si="7"/>
        <v>17158</v>
      </c>
      <c r="CD27" s="445">
        <f t="shared" si="7"/>
        <v>168070</v>
      </c>
      <c r="CE27" s="445">
        <f t="shared" si="7"/>
        <v>31377775</v>
      </c>
      <c r="CF27" s="445" t="s">
        <v>484</v>
      </c>
      <c r="CG27" s="445">
        <f t="shared" si="7"/>
        <v>59569.17</v>
      </c>
      <c r="CH27" s="445">
        <f t="shared" si="7"/>
        <v>684583</v>
      </c>
      <c r="CI27" s="445">
        <f t="shared" si="7"/>
        <v>575433</v>
      </c>
      <c r="CJ27" s="445">
        <f t="shared" si="7"/>
        <v>323521</v>
      </c>
      <c r="CK27" s="445" t="s">
        <v>484</v>
      </c>
      <c r="CL27" s="445">
        <f t="shared" si="7"/>
        <v>115735</v>
      </c>
      <c r="CM27" s="445" t="s">
        <v>484</v>
      </c>
      <c r="CN27" s="445">
        <f t="shared" si="7"/>
        <v>28093</v>
      </c>
      <c r="CO27" s="445" t="s">
        <v>484</v>
      </c>
      <c r="CP27" s="445">
        <f t="shared" si="7"/>
        <v>1693554</v>
      </c>
      <c r="CQ27" s="445">
        <f t="shared" si="7"/>
        <v>3863708</v>
      </c>
      <c r="CR27" s="445">
        <f t="shared" si="7"/>
        <v>4648315</v>
      </c>
      <c r="CS27" s="445">
        <f t="shared" si="7"/>
        <v>41501</v>
      </c>
      <c r="CT27" s="445">
        <f t="shared" si="7"/>
        <v>794443</v>
      </c>
      <c r="CU27" s="445"/>
      <c r="CV27" s="445">
        <f t="shared" si="7"/>
        <v>105548</v>
      </c>
      <c r="CW27" s="445">
        <f t="shared" si="7"/>
        <v>93063</v>
      </c>
      <c r="CX27" s="445">
        <f t="shared" si="7"/>
        <v>197137</v>
      </c>
      <c r="CY27" s="445">
        <f t="shared" si="7"/>
        <v>108424</v>
      </c>
      <c r="CZ27" s="445">
        <f t="shared" si="7"/>
        <v>6499</v>
      </c>
      <c r="DA27" s="445">
        <f t="shared" si="7"/>
        <v>73414</v>
      </c>
      <c r="DB27" s="445">
        <f t="shared" si="7"/>
        <v>127555</v>
      </c>
      <c r="DC27" s="445">
        <f t="shared" si="7"/>
        <v>182982</v>
      </c>
      <c r="DD27" s="445">
        <f t="shared" si="7"/>
        <v>98306</v>
      </c>
      <c r="DE27" s="445">
        <f t="shared" si="7"/>
        <v>12829</v>
      </c>
      <c r="DF27" s="445">
        <f t="shared" si="7"/>
        <v>8840</v>
      </c>
      <c r="DG27" s="445">
        <f t="shared" si="7"/>
        <v>8809.32</v>
      </c>
      <c r="DH27" s="445">
        <f t="shared" si="7"/>
        <v>169514</v>
      </c>
      <c r="DI27" s="445">
        <f t="shared" si="7"/>
        <v>65929</v>
      </c>
      <c r="DJ27" s="445">
        <f t="shared" si="7"/>
        <v>57370</v>
      </c>
      <c r="DK27" s="445" t="s">
        <v>485</v>
      </c>
      <c r="DL27" s="445" t="s">
        <v>486</v>
      </c>
      <c r="DM27" s="445" t="s">
        <v>487</v>
      </c>
      <c r="DN27" s="445" t="s">
        <v>488</v>
      </c>
    </row>
    <row r="28" spans="10:36" ht="12.75">
      <c r="J28" s="11"/>
      <c r="AH28" s="12"/>
      <c r="AJ28" s="12"/>
    </row>
    <row r="29" spans="19:28" ht="12.75">
      <c r="S29" s="12"/>
      <c r="AB29" s="12"/>
    </row>
    <row r="30" spans="17:66" ht="12.75">
      <c r="Q30" s="431"/>
      <c r="R30" s="435"/>
      <c r="S30" s="431"/>
      <c r="T30" s="435"/>
      <c r="U30" s="435"/>
      <c r="V30" s="431"/>
      <c r="W30" s="431"/>
      <c r="X30" s="431"/>
      <c r="Y30" s="432"/>
      <c r="Z30" s="431"/>
      <c r="AA30" s="431"/>
      <c r="AB30" s="431"/>
      <c r="AC30" s="431"/>
      <c r="AD30" s="431"/>
      <c r="AE30" s="431"/>
      <c r="AF30" s="431"/>
      <c r="AG30" s="431"/>
      <c r="AH30" s="431"/>
      <c r="AI30" s="435"/>
      <c r="AL30" s="433"/>
      <c r="AM30" s="433"/>
      <c r="AN30" s="433"/>
      <c r="AO30" s="433"/>
      <c r="AP30" s="433"/>
      <c r="AQ30" s="433"/>
      <c r="AR30" s="433"/>
      <c r="AS30" s="433"/>
      <c r="AT30" s="433"/>
      <c r="AU30" s="433"/>
      <c r="AV30" s="433"/>
      <c r="AW30" s="433"/>
      <c r="AX30" s="433"/>
      <c r="AY30" s="433"/>
      <c r="AZ30" s="433"/>
      <c r="BA30" s="433"/>
      <c r="BB30" s="433"/>
      <c r="BC30" s="433"/>
      <c r="BD30" s="433"/>
      <c r="BE30" s="433"/>
      <c r="BF30" s="433"/>
      <c r="BG30" s="433"/>
      <c r="BH30" s="433"/>
      <c r="BI30" s="433"/>
      <c r="BJ30" s="433"/>
      <c r="BK30" s="433"/>
      <c r="BL30" s="433"/>
      <c r="BM30" s="433"/>
      <c r="BN30" s="433"/>
    </row>
    <row r="31" spans="17:119" ht="12.75">
      <c r="Q31" s="429"/>
      <c r="R31" s="429"/>
      <c r="S31" s="429"/>
      <c r="T31" s="429"/>
      <c r="U31" s="429"/>
      <c r="V31" s="429"/>
      <c r="W31" s="429"/>
      <c r="X31" s="429"/>
      <c r="Y31" s="429"/>
      <c r="Z31" s="429"/>
      <c r="AA31" s="429"/>
      <c r="AB31" s="429"/>
      <c r="AC31" s="429"/>
      <c r="AD31" s="429"/>
      <c r="AE31" s="429"/>
      <c r="AF31" s="429"/>
      <c r="AG31" s="429"/>
      <c r="AH31" s="429"/>
      <c r="AI31" s="429"/>
      <c r="AJ31" s="429"/>
      <c r="AM31" s="433"/>
      <c r="AN31" s="433"/>
      <c r="AO31" s="433"/>
      <c r="AP31" s="433"/>
      <c r="AQ31" s="433"/>
      <c r="AR31" s="433"/>
      <c r="AS31" s="433"/>
      <c r="AT31" s="433"/>
      <c r="AU31" s="433"/>
      <c r="AV31" s="433"/>
      <c r="AW31" s="433"/>
      <c r="AX31" s="433"/>
      <c r="AY31" s="433"/>
      <c r="AZ31" s="433"/>
      <c r="BA31" s="433"/>
      <c r="BB31" s="433"/>
      <c r="BC31" s="433"/>
      <c r="BD31" s="433"/>
      <c r="BE31" s="433"/>
      <c r="BF31" s="433"/>
      <c r="BG31" s="433"/>
      <c r="BH31" s="433"/>
      <c r="BI31" s="433"/>
      <c r="BJ31" s="433"/>
      <c r="BK31" s="433"/>
      <c r="BL31" s="433"/>
      <c r="BM31" s="433"/>
      <c r="BN31" s="429"/>
      <c r="BO31" s="429"/>
      <c r="BP31" s="429"/>
      <c r="BQ31" s="429"/>
      <c r="BR31" s="429"/>
      <c r="BS31" s="429"/>
      <c r="BT31" s="429"/>
      <c r="BU31" s="429"/>
      <c r="BV31" s="429"/>
      <c r="BW31" s="429"/>
      <c r="BX31" s="429"/>
      <c r="BY31" s="429"/>
      <c r="BZ31" s="429"/>
      <c r="CA31" s="429"/>
      <c r="CB31" s="429"/>
      <c r="CC31" s="429"/>
      <c r="CD31" s="429"/>
      <c r="CE31" s="429"/>
      <c r="CF31" s="429"/>
      <c r="CG31" s="429"/>
      <c r="CH31" s="429"/>
      <c r="CI31" s="429"/>
      <c r="CJ31" s="429"/>
      <c r="CK31" s="429"/>
      <c r="CL31" s="429"/>
      <c r="CM31" s="429"/>
      <c r="CN31" s="429"/>
      <c r="CO31" s="429"/>
      <c r="CP31" s="429"/>
      <c r="CQ31" s="429"/>
      <c r="CR31" s="429"/>
      <c r="CS31" s="429"/>
      <c r="CT31" s="429"/>
      <c r="CU31" s="429"/>
      <c r="CV31" s="429"/>
      <c r="CW31" s="429"/>
      <c r="CX31" s="429"/>
      <c r="CY31" s="429"/>
      <c r="CZ31" s="429"/>
      <c r="DA31" s="429"/>
      <c r="DB31" s="429"/>
      <c r="DC31" s="429"/>
      <c r="DD31" s="429"/>
      <c r="DE31" s="429"/>
      <c r="DF31" s="429"/>
      <c r="DG31" s="429"/>
      <c r="DH31" s="429"/>
      <c r="DI31" s="429"/>
      <c r="DJ31" s="429"/>
      <c r="DK31" s="429"/>
      <c r="DL31" s="429"/>
      <c r="DM31" s="429"/>
      <c r="DN31" s="429"/>
      <c r="DO31" s="429"/>
    </row>
    <row r="32" spans="6:120" ht="12.75">
      <c r="F32" s="429"/>
      <c r="G32" s="429"/>
      <c r="H32" s="429"/>
      <c r="I32" s="429"/>
      <c r="J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429"/>
      <c r="AG32" s="429"/>
      <c r="AH32" s="429"/>
      <c r="AI32" s="429"/>
      <c r="AJ32" s="429"/>
      <c r="AK32" s="429"/>
      <c r="AL32" s="429"/>
      <c r="AM32" s="429"/>
      <c r="AN32" s="429"/>
      <c r="AO32" s="429"/>
      <c r="AP32" s="429"/>
      <c r="AQ32" s="429"/>
      <c r="AR32" s="429"/>
      <c r="AS32" s="429"/>
      <c r="AT32" s="429"/>
      <c r="AU32" s="429"/>
      <c r="AV32" s="429"/>
      <c r="AW32" s="429"/>
      <c r="AX32" s="429"/>
      <c r="AY32" s="429"/>
      <c r="AZ32" s="429"/>
      <c r="BA32" s="429"/>
      <c r="BB32" s="429"/>
      <c r="BC32" s="429"/>
      <c r="BD32" s="429"/>
      <c r="BE32" s="429"/>
      <c r="BF32" s="429"/>
      <c r="BG32" s="429"/>
      <c r="BH32" s="429"/>
      <c r="BI32" s="429"/>
      <c r="BJ32" s="429"/>
      <c r="BK32" s="429"/>
      <c r="BL32" s="429"/>
      <c r="BM32" s="429"/>
      <c r="BN32" s="429"/>
      <c r="BO32" s="429"/>
      <c r="BP32" s="429"/>
      <c r="BQ32" s="429"/>
      <c r="BR32" s="429"/>
      <c r="BS32" s="429"/>
      <c r="BT32" s="429"/>
      <c r="BU32" s="429"/>
      <c r="BV32" s="429"/>
      <c r="BW32" s="429"/>
      <c r="BX32" s="429"/>
      <c r="BY32" s="429"/>
      <c r="BZ32" s="429"/>
      <c r="CA32" s="429"/>
      <c r="CB32" s="429"/>
      <c r="CC32" s="429"/>
      <c r="CD32" s="429"/>
      <c r="CE32" s="429"/>
      <c r="CF32" s="429"/>
      <c r="CG32" s="429"/>
      <c r="CH32" s="429"/>
      <c r="CI32" s="429"/>
      <c r="CJ32" s="429"/>
      <c r="CK32" s="429"/>
      <c r="CL32" s="429"/>
      <c r="CM32" s="429"/>
      <c r="CN32" s="429"/>
      <c r="CO32" s="429"/>
      <c r="CP32" s="429"/>
      <c r="CQ32" s="429"/>
      <c r="CR32" s="429"/>
      <c r="CS32" s="429"/>
      <c r="CT32" s="429"/>
      <c r="CU32" s="429"/>
      <c r="CV32" s="429"/>
      <c r="CW32" s="429"/>
      <c r="CX32" s="429"/>
      <c r="CY32" s="429"/>
      <c r="CZ32" s="429"/>
      <c r="DA32" s="429"/>
      <c r="DB32" s="429"/>
      <c r="DC32" s="429"/>
      <c r="DD32" s="429"/>
      <c r="DE32" s="429"/>
      <c r="DF32" s="429"/>
      <c r="DG32" s="429"/>
      <c r="DH32" s="429"/>
      <c r="DI32" s="429"/>
      <c r="DJ32" s="429"/>
      <c r="DK32" s="429"/>
      <c r="DL32" s="429"/>
      <c r="DM32" s="429"/>
      <c r="DN32" s="429"/>
      <c r="DO32" s="429"/>
      <c r="DP32" s="429"/>
    </row>
    <row r="33" spans="6:137" ht="12.75">
      <c r="F33" s="429"/>
      <c r="G33" s="429"/>
      <c r="H33" s="429"/>
      <c r="I33" s="429"/>
      <c r="J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429"/>
      <c r="AH33" s="429"/>
      <c r="AI33" s="429"/>
      <c r="AJ33" s="429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29"/>
      <c r="AW33" s="429"/>
      <c r="AX33" s="429"/>
      <c r="AY33" s="429"/>
      <c r="AZ33" s="429"/>
      <c r="BA33" s="429"/>
      <c r="BB33" s="429"/>
      <c r="BC33" s="429"/>
      <c r="BD33" s="429"/>
      <c r="BE33" s="429"/>
      <c r="BF33" s="429"/>
      <c r="BG33" s="429"/>
      <c r="BH33" s="429"/>
      <c r="BI33" s="429"/>
      <c r="BJ33" s="429"/>
      <c r="BK33" s="429"/>
      <c r="BL33" s="429"/>
      <c r="BM33" s="429"/>
      <c r="BN33" s="429"/>
      <c r="BO33" s="429"/>
      <c r="BP33" s="429"/>
      <c r="BQ33" s="429"/>
      <c r="BR33" s="429"/>
      <c r="BS33" s="429"/>
      <c r="BT33" s="429"/>
      <c r="BU33" s="429"/>
      <c r="BV33" s="429"/>
      <c r="BW33" s="429"/>
      <c r="BX33" s="429"/>
      <c r="BY33" s="429"/>
      <c r="BZ33" s="429"/>
      <c r="CA33" s="429"/>
      <c r="CB33" s="429"/>
      <c r="CC33" s="429"/>
      <c r="CD33" s="429"/>
      <c r="CE33" s="429"/>
      <c r="CF33" s="429"/>
      <c r="CG33" s="429"/>
      <c r="CH33" s="429"/>
      <c r="CI33" s="429"/>
      <c r="CJ33" s="429"/>
      <c r="CK33" s="429"/>
      <c r="CL33" s="429"/>
      <c r="CM33" s="429"/>
      <c r="CN33" s="429"/>
      <c r="CO33" s="429"/>
      <c r="CP33" s="429"/>
      <c r="CQ33" s="429"/>
      <c r="CR33" s="429"/>
      <c r="CS33" s="429"/>
      <c r="CT33" s="429"/>
      <c r="CU33" s="429"/>
      <c r="CV33" s="429"/>
      <c r="CW33" s="429"/>
      <c r="CX33" s="429"/>
      <c r="CY33" s="429"/>
      <c r="CZ33" s="429"/>
      <c r="DA33" s="429"/>
      <c r="DB33" s="429"/>
      <c r="DC33" s="429"/>
      <c r="DD33" s="429"/>
      <c r="DE33" s="429"/>
      <c r="DF33" s="429"/>
      <c r="DG33" s="429"/>
      <c r="DH33" s="429"/>
      <c r="DI33" s="429"/>
      <c r="DJ33" s="429"/>
      <c r="DK33" s="429"/>
      <c r="DL33" s="429"/>
      <c r="DM33" s="429"/>
      <c r="DN33" s="429"/>
      <c r="DO33" s="429"/>
      <c r="DP33" s="429"/>
      <c r="DQ33" s="429"/>
      <c r="DR33" s="429"/>
      <c r="DS33" s="429"/>
      <c r="DT33" s="429"/>
      <c r="DU33" s="429"/>
      <c r="DV33" s="429"/>
      <c r="DW33" s="429"/>
      <c r="DX33" s="429"/>
      <c r="DY33" s="429"/>
      <c r="DZ33" s="429"/>
      <c r="EA33" s="429"/>
      <c r="EB33" s="429"/>
      <c r="EC33" s="429"/>
      <c r="ED33" s="429"/>
      <c r="EE33" s="429"/>
      <c r="EF33" s="429"/>
      <c r="EG33" s="429"/>
    </row>
    <row r="34" spans="17:137" ht="12.75">
      <c r="Q34" s="429"/>
      <c r="R34" s="429"/>
      <c r="S34" s="429"/>
      <c r="T34" s="429"/>
      <c r="U34" s="429"/>
      <c r="V34" s="429"/>
      <c r="W34" s="429"/>
      <c r="X34" s="429"/>
      <c r="Y34" s="429"/>
      <c r="Z34" s="429"/>
      <c r="AA34" s="429"/>
      <c r="AB34" s="429"/>
      <c r="AC34" s="429"/>
      <c r="AD34" s="429"/>
      <c r="AE34" s="429"/>
      <c r="AF34" s="429"/>
      <c r="AG34" s="429"/>
      <c r="AH34" s="429"/>
      <c r="AI34" s="429"/>
      <c r="AJ34" s="429"/>
      <c r="AK34" s="429"/>
      <c r="AL34" s="429"/>
      <c r="AM34" s="429"/>
      <c r="AN34" s="429"/>
      <c r="AO34" s="429"/>
      <c r="AP34" s="429"/>
      <c r="AQ34" s="429"/>
      <c r="AR34" s="429"/>
      <c r="AS34" s="429"/>
      <c r="AT34" s="429"/>
      <c r="AU34" s="429"/>
      <c r="AV34" s="429"/>
      <c r="AW34" s="429"/>
      <c r="AX34" s="429"/>
      <c r="AY34" s="429"/>
      <c r="AZ34" s="429"/>
      <c r="BA34" s="429"/>
      <c r="BB34" s="429"/>
      <c r="BC34" s="429"/>
      <c r="BD34" s="429"/>
      <c r="BE34" s="429"/>
      <c r="BF34" s="429"/>
      <c r="BG34" s="429"/>
      <c r="BH34" s="429"/>
      <c r="BI34" s="429"/>
      <c r="BJ34" s="429"/>
      <c r="BK34" s="429"/>
      <c r="BL34" s="429"/>
      <c r="BM34" s="429"/>
      <c r="BN34" s="429"/>
      <c r="BO34" s="429"/>
      <c r="BP34" s="429"/>
      <c r="BQ34" s="429"/>
      <c r="BR34" s="429"/>
      <c r="BS34" s="429"/>
      <c r="BT34" s="429"/>
      <c r="BU34" s="429"/>
      <c r="BV34" s="429"/>
      <c r="BW34" s="429"/>
      <c r="BX34" s="429"/>
      <c r="BY34" s="429"/>
      <c r="BZ34" s="429"/>
      <c r="CA34" s="429"/>
      <c r="CB34" s="429"/>
      <c r="CC34" s="429"/>
      <c r="CD34" s="429"/>
      <c r="CE34" s="429"/>
      <c r="CF34" s="429"/>
      <c r="CG34" s="429"/>
      <c r="CH34" s="429"/>
      <c r="CI34" s="429"/>
      <c r="CJ34" s="429"/>
      <c r="CK34" s="429"/>
      <c r="CL34" s="429"/>
      <c r="CM34" s="429"/>
      <c r="CN34" s="429"/>
      <c r="CO34" s="429"/>
      <c r="CP34" s="429"/>
      <c r="CQ34" s="429"/>
      <c r="CR34" s="429"/>
      <c r="CS34" s="429"/>
      <c r="CT34" s="429"/>
      <c r="CU34" s="429"/>
      <c r="CV34" s="429"/>
      <c r="CW34" s="429"/>
      <c r="CX34" s="429"/>
      <c r="CY34" s="429"/>
      <c r="CZ34" s="429"/>
      <c r="DA34" s="429"/>
      <c r="DB34" s="429"/>
      <c r="DC34" s="429"/>
      <c r="DD34" s="429"/>
      <c r="DE34" s="429"/>
      <c r="DF34" s="429"/>
      <c r="DG34" s="429"/>
      <c r="DH34" s="429"/>
      <c r="DI34" s="429"/>
      <c r="DJ34" s="429"/>
      <c r="DK34" s="429"/>
      <c r="DL34" s="429"/>
      <c r="DM34" s="429"/>
      <c r="DN34" s="429"/>
      <c r="DO34" s="429"/>
      <c r="DP34" s="429"/>
      <c r="DQ34" s="429"/>
      <c r="DR34" s="429"/>
      <c r="DS34" s="429"/>
      <c r="DT34" s="429"/>
      <c r="DU34" s="429"/>
      <c r="DV34" s="429"/>
      <c r="DW34" s="429"/>
      <c r="DX34" s="429"/>
      <c r="DY34" s="429"/>
      <c r="DZ34" s="429"/>
      <c r="EA34" s="429"/>
      <c r="EB34" s="429"/>
      <c r="EC34" s="429"/>
      <c r="ED34" s="429"/>
      <c r="EE34" s="429"/>
      <c r="EF34" s="429"/>
      <c r="EG34" s="429"/>
    </row>
    <row r="35" spans="17:135" ht="12.75">
      <c r="Q35" s="429"/>
      <c r="R35" s="429"/>
      <c r="S35" s="429"/>
      <c r="T35" s="429"/>
      <c r="U35" s="429"/>
      <c r="V35" s="429"/>
      <c r="W35" s="429"/>
      <c r="X35" s="429"/>
      <c r="Y35" s="429"/>
      <c r="Z35" s="429"/>
      <c r="AA35" s="429"/>
      <c r="AB35" s="429"/>
      <c r="AC35" s="429"/>
      <c r="AD35" s="429"/>
      <c r="AE35" s="429"/>
      <c r="AF35" s="429"/>
      <c r="AG35" s="429"/>
      <c r="AH35" s="429"/>
      <c r="AI35" s="429"/>
      <c r="AJ35" s="429"/>
      <c r="AK35" s="429"/>
      <c r="AL35" s="429"/>
      <c r="AM35" s="429"/>
      <c r="AN35" s="429"/>
      <c r="AO35" s="429"/>
      <c r="AP35" s="429"/>
      <c r="AQ35" s="429"/>
      <c r="AR35" s="429"/>
      <c r="AS35" s="429"/>
      <c r="AT35" s="429"/>
      <c r="AU35" s="429"/>
      <c r="AV35" s="429"/>
      <c r="AW35" s="429"/>
      <c r="AX35" s="429"/>
      <c r="AY35" s="429"/>
      <c r="AZ35" s="429"/>
      <c r="BA35" s="429"/>
      <c r="BB35" s="429"/>
      <c r="BC35" s="429"/>
      <c r="BD35" s="429"/>
      <c r="BE35" s="429"/>
      <c r="BF35" s="429"/>
      <c r="BG35" s="429"/>
      <c r="BH35" s="429"/>
      <c r="BI35" s="429"/>
      <c r="BJ35" s="429"/>
      <c r="BK35" s="429"/>
      <c r="BL35" s="429"/>
      <c r="BM35" s="429"/>
      <c r="BN35" s="429"/>
      <c r="BO35" s="429"/>
      <c r="BP35" s="429"/>
      <c r="BQ35" s="429"/>
      <c r="BR35" s="429"/>
      <c r="BS35" s="429"/>
      <c r="BT35" s="429"/>
      <c r="BU35" s="429"/>
      <c r="BV35" s="429"/>
      <c r="BW35" s="429"/>
      <c r="BX35" s="429"/>
      <c r="BY35" s="429"/>
      <c r="BZ35" s="429"/>
      <c r="CA35" s="429"/>
      <c r="CB35" s="429"/>
      <c r="CC35" s="429"/>
      <c r="CD35" s="429"/>
      <c r="CE35" s="429"/>
      <c r="CF35" s="429"/>
      <c r="CG35" s="429"/>
      <c r="CH35" s="429"/>
      <c r="CI35" s="429"/>
      <c r="CJ35" s="429"/>
      <c r="CK35" s="429"/>
      <c r="CL35" s="429"/>
      <c r="CM35" s="429"/>
      <c r="CN35" s="429"/>
      <c r="CO35" s="429"/>
      <c r="CP35" s="429"/>
      <c r="CQ35" s="429"/>
      <c r="CR35" s="429"/>
      <c r="CS35" s="429"/>
      <c r="CT35" s="429"/>
      <c r="CU35" s="429"/>
      <c r="CV35" s="429"/>
      <c r="CW35" s="429"/>
      <c r="CX35" s="429"/>
      <c r="CY35" s="429"/>
      <c r="CZ35" s="429"/>
      <c r="DA35" s="429"/>
      <c r="DB35" s="429"/>
      <c r="DC35" s="429"/>
      <c r="DD35" s="429"/>
      <c r="DE35" s="429"/>
      <c r="DF35" s="429"/>
      <c r="DG35" s="429"/>
      <c r="DH35" s="429"/>
      <c r="DI35" s="429"/>
      <c r="DJ35" s="429"/>
      <c r="DK35" s="429"/>
      <c r="DL35" s="429"/>
      <c r="DM35" s="429"/>
      <c r="DN35" s="429"/>
      <c r="DO35" s="429"/>
      <c r="DP35" s="429"/>
      <c r="DQ35" s="429"/>
      <c r="DR35" s="429"/>
      <c r="DS35" s="429"/>
      <c r="DT35" s="429"/>
      <c r="DU35" s="429"/>
      <c r="DV35" s="429"/>
      <c r="DW35" s="429"/>
      <c r="DX35" s="429"/>
      <c r="DY35" s="429"/>
      <c r="DZ35" s="429"/>
      <c r="EA35" s="429"/>
      <c r="EB35" s="429"/>
      <c r="EC35" s="429"/>
      <c r="ED35" s="429"/>
      <c r="EE35" s="429"/>
    </row>
    <row r="36" spans="17:119" ht="12.75">
      <c r="Q36" s="429"/>
      <c r="R36" s="429"/>
      <c r="S36" s="429"/>
      <c r="T36" s="429"/>
      <c r="U36" s="429"/>
      <c r="V36" s="429"/>
      <c r="W36" s="429"/>
      <c r="X36" s="429"/>
      <c r="Y36" s="429"/>
      <c r="Z36" s="429"/>
      <c r="AA36" s="429"/>
      <c r="AB36" s="429"/>
      <c r="AC36" s="429"/>
      <c r="AD36" s="429"/>
      <c r="AE36" s="429"/>
      <c r="AF36" s="429"/>
      <c r="AG36" s="429"/>
      <c r="AH36" s="429"/>
      <c r="AI36" s="429"/>
      <c r="AJ36" s="429"/>
      <c r="AK36" s="429"/>
      <c r="AL36" s="429"/>
      <c r="AM36" s="429"/>
      <c r="AN36" s="429"/>
      <c r="AO36" s="429"/>
      <c r="AP36" s="429"/>
      <c r="AQ36" s="429"/>
      <c r="AR36" s="429"/>
      <c r="AS36" s="429"/>
      <c r="AT36" s="429"/>
      <c r="AU36" s="429"/>
      <c r="AV36" s="429"/>
      <c r="AW36" s="429"/>
      <c r="AX36" s="429"/>
      <c r="AY36" s="429"/>
      <c r="AZ36" s="429"/>
      <c r="BA36" s="429"/>
      <c r="BB36" s="429"/>
      <c r="BC36" s="429"/>
      <c r="BD36" s="429"/>
      <c r="BE36" s="429"/>
      <c r="BF36" s="429"/>
      <c r="BG36" s="429"/>
      <c r="BH36" s="429"/>
      <c r="BI36" s="429"/>
      <c r="BJ36" s="429"/>
      <c r="BK36" s="429"/>
      <c r="BL36" s="429"/>
      <c r="BM36" s="429"/>
      <c r="BN36" s="429"/>
      <c r="BO36" s="429"/>
      <c r="BP36" s="429"/>
      <c r="BQ36" s="429"/>
      <c r="BR36" s="429"/>
      <c r="BS36" s="429"/>
      <c r="BT36" s="429"/>
      <c r="BU36" s="429"/>
      <c r="BV36" s="429"/>
      <c r="BW36" s="429"/>
      <c r="BX36" s="429"/>
      <c r="BY36" s="434"/>
      <c r="BZ36" s="429"/>
      <c r="CA36" s="429"/>
      <c r="CB36" s="429"/>
      <c r="CC36" s="429"/>
      <c r="CD36" s="429"/>
      <c r="CE36" s="429"/>
      <c r="CF36" s="429"/>
      <c r="CG36" s="429"/>
      <c r="CH36" s="429"/>
      <c r="CI36" s="429"/>
      <c r="CJ36" s="429"/>
      <c r="CK36" s="429"/>
      <c r="CL36" s="429"/>
      <c r="CM36" s="429"/>
      <c r="CN36" s="429"/>
      <c r="CO36" s="434"/>
      <c r="CP36" s="434"/>
      <c r="CQ36" s="429"/>
      <c r="CR36" s="429"/>
      <c r="CS36" s="429"/>
      <c r="CT36" s="429"/>
      <c r="CU36" s="429"/>
      <c r="CV36" s="429"/>
      <c r="CW36" s="429"/>
      <c r="CX36" s="429"/>
      <c r="CY36" s="429"/>
      <c r="CZ36" s="429"/>
      <c r="DA36" s="429"/>
      <c r="DB36" s="429"/>
      <c r="DC36" s="429"/>
      <c r="DD36" s="429"/>
      <c r="DE36" s="429"/>
      <c r="DF36" s="429"/>
      <c r="DG36" s="429"/>
      <c r="DH36" s="429"/>
      <c r="DI36" s="429"/>
      <c r="DJ36" s="429"/>
      <c r="DK36" s="429"/>
      <c r="DL36" s="429"/>
      <c r="DM36" s="429"/>
      <c r="DN36" s="429"/>
      <c r="DO36" s="429"/>
    </row>
  </sheetData>
  <mergeCells count="26">
    <mergeCell ref="DJ2:DN2"/>
    <mergeCell ref="DJ1:DN1"/>
    <mergeCell ref="C2:J2"/>
    <mergeCell ref="K2:P2"/>
    <mergeCell ref="C1:J1"/>
    <mergeCell ref="DA1:DI1"/>
    <mergeCell ref="DA2:DI2"/>
    <mergeCell ref="AC1:AJ1"/>
    <mergeCell ref="AC2:AJ2"/>
    <mergeCell ref="U1:AB1"/>
    <mergeCell ref="K1:T1"/>
    <mergeCell ref="Q2:T2"/>
    <mergeCell ref="CQ1:CZ1"/>
    <mergeCell ref="CQ2:CZ2"/>
    <mergeCell ref="AK1:AT1"/>
    <mergeCell ref="AK2:AT2"/>
    <mergeCell ref="AU1:BE1"/>
    <mergeCell ref="AU2:BE2"/>
    <mergeCell ref="CI1:CP1"/>
    <mergeCell ref="CI2:CP2"/>
    <mergeCell ref="CA2:CH2"/>
    <mergeCell ref="CA1:CH1"/>
    <mergeCell ref="BF2:BM2"/>
    <mergeCell ref="BF1:BM1"/>
    <mergeCell ref="BN1:BY1"/>
    <mergeCell ref="BN2:BY2"/>
  </mergeCells>
  <printOptions horizontalCentered="1"/>
  <pageMargins left="0.5" right="0.5" top="1.02" bottom="0.82" header="0.5" footer="0.5"/>
  <pageSetup fitToWidth="0" horizontalDpi="600" verticalDpi="600" orientation="landscape" scale="94" r:id="rId2"/>
  <headerFooter alignWithMargins="0">
    <oddHeader>&amp;C&amp;"Helvetica,Bold"&amp;14CSU Annual Library Statistics 2000-2001</oddHeader>
    <oddFooter>&amp;C&amp;"Helvetica,Regular"Page &amp;P of &amp;N</oddFooter>
  </headerFooter>
  <colBreaks count="8" manualBreakCount="8">
    <brk id="10" min="1" max="26" man="1"/>
    <brk id="28" min="1" max="26" man="1"/>
    <brk id="36" min="1" max="26" man="1"/>
    <brk id="65" min="1" max="26" man="1"/>
    <brk id="86" max="26" man="1"/>
    <brk id="94" min="1" max="26" man="1"/>
    <brk id="104" max="26" man="1"/>
    <brk id="113" max="2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9"/>
  <sheetViews>
    <sheetView workbookViewId="0" topLeftCell="A1">
      <selection activeCell="G1" sqref="G1"/>
    </sheetView>
  </sheetViews>
  <sheetFormatPr defaultColWidth="9.140625" defaultRowHeight="12.75"/>
  <cols>
    <col min="1" max="16384" width="11.421875" style="162" customWidth="1"/>
  </cols>
  <sheetData>
    <row r="1" spans="1:3" ht="18">
      <c r="A1" s="160" t="s">
        <v>218</v>
      </c>
      <c r="B1" s="161"/>
      <c r="C1" s="161"/>
    </row>
    <row r="2" spans="1:3" ht="18">
      <c r="A2" s="161" t="s">
        <v>219</v>
      </c>
      <c r="B2" s="161"/>
      <c r="C2" s="161"/>
    </row>
    <row r="3" spans="1:3" ht="18">
      <c r="A3" s="163" t="s">
        <v>220</v>
      </c>
      <c r="B3" s="161"/>
      <c r="C3" s="161" t="s">
        <v>221</v>
      </c>
    </row>
    <row r="5" spans="1:5" ht="12.75">
      <c r="A5" s="164" t="s">
        <v>222</v>
      </c>
      <c r="B5" s="165" t="s">
        <v>368</v>
      </c>
      <c r="C5" s="166"/>
      <c r="D5" s="166"/>
      <c r="E5" s="167"/>
    </row>
    <row r="7" spans="1:5" ht="12.75">
      <c r="A7" s="168" t="s">
        <v>223</v>
      </c>
      <c r="C7" s="165" t="s">
        <v>369</v>
      </c>
      <c r="D7" s="166"/>
      <c r="E7" s="167"/>
    </row>
    <row r="9" spans="1:5" ht="12.75">
      <c r="A9" s="168" t="s">
        <v>225</v>
      </c>
      <c r="C9" s="165" t="s">
        <v>370</v>
      </c>
      <c r="D9" s="166"/>
      <c r="E9" s="167"/>
    </row>
    <row r="11" spans="1:3" ht="12.75">
      <c r="A11" s="168" t="s">
        <v>227</v>
      </c>
      <c r="B11" s="165" t="s">
        <v>371</v>
      </c>
      <c r="C11" s="167"/>
    </row>
    <row r="13" spans="1:3" ht="12.75">
      <c r="A13" s="168" t="s">
        <v>229</v>
      </c>
      <c r="B13" s="165" t="s">
        <v>372</v>
      </c>
      <c r="C13" s="167"/>
    </row>
    <row r="15" spans="1:4" ht="12.75">
      <c r="A15" s="168" t="s">
        <v>231</v>
      </c>
      <c r="C15" s="483" t="s">
        <v>373</v>
      </c>
      <c r="D15" s="484"/>
    </row>
    <row r="19" ht="12.75">
      <c r="A19" s="168" t="s">
        <v>233</v>
      </c>
    </row>
    <row r="20" ht="12.75">
      <c r="A20" s="168" t="s">
        <v>234</v>
      </c>
    </row>
    <row r="21" ht="12.75">
      <c r="A21" s="168" t="s">
        <v>235</v>
      </c>
    </row>
    <row r="22" ht="12.75">
      <c r="A22" s="168"/>
    </row>
    <row r="24" ht="12.75">
      <c r="A24" s="168" t="s">
        <v>236</v>
      </c>
    </row>
    <row r="25" ht="12.75">
      <c r="A25" s="168"/>
    </row>
    <row r="26" spans="1:6" ht="12.75">
      <c r="A26" s="169" t="s">
        <v>237</v>
      </c>
      <c r="C26" s="170" t="s">
        <v>238</v>
      </c>
      <c r="F26" s="170" t="s">
        <v>239</v>
      </c>
    </row>
    <row r="28" spans="1:6" ht="12.75">
      <c r="A28" s="171">
        <v>1</v>
      </c>
      <c r="B28" s="162" t="s">
        <v>240</v>
      </c>
      <c r="F28" s="162">
        <v>0</v>
      </c>
    </row>
    <row r="29" ht="12.75">
      <c r="A29" s="171"/>
    </row>
    <row r="31" ht="12.75">
      <c r="A31" s="164" t="s">
        <v>241</v>
      </c>
    </row>
    <row r="33" spans="1:6" ht="12.75">
      <c r="A33" s="170" t="s">
        <v>237</v>
      </c>
      <c r="C33" s="170" t="s">
        <v>242</v>
      </c>
      <c r="F33" s="170" t="s">
        <v>243</v>
      </c>
    </row>
    <row r="34" spans="1:4" ht="12.75">
      <c r="A34" s="170"/>
      <c r="D34" s="170"/>
    </row>
    <row r="35" spans="1:6" ht="12.75">
      <c r="A35" s="171">
        <v>2</v>
      </c>
      <c r="B35" s="162" t="s">
        <v>244</v>
      </c>
      <c r="F35" s="162">
        <f>F36+F37</f>
        <v>22</v>
      </c>
    </row>
    <row r="36" spans="1:6" ht="12.75">
      <c r="A36" s="169" t="s">
        <v>98</v>
      </c>
      <c r="B36" s="162" t="s">
        <v>11</v>
      </c>
      <c r="F36" s="162">
        <v>19</v>
      </c>
    </row>
    <row r="37" spans="1:6" ht="12.75">
      <c r="A37" s="169" t="s">
        <v>99</v>
      </c>
      <c r="B37" s="162" t="s">
        <v>12</v>
      </c>
      <c r="F37" s="162">
        <v>3</v>
      </c>
    </row>
    <row r="39" spans="1:6" ht="12.75">
      <c r="A39" s="171">
        <v>3</v>
      </c>
      <c r="B39" s="162" t="s">
        <v>13</v>
      </c>
      <c r="F39" s="162">
        <v>30.6</v>
      </c>
    </row>
    <row r="40" spans="1:6" ht="12.75">
      <c r="A40" s="169" t="s">
        <v>101</v>
      </c>
      <c r="B40" s="162" t="s">
        <v>14</v>
      </c>
      <c r="F40" s="162">
        <v>21.6</v>
      </c>
    </row>
    <row r="41" spans="1:6" ht="12.75">
      <c r="A41" s="171">
        <v>4</v>
      </c>
      <c r="B41" s="162" t="s">
        <v>206</v>
      </c>
      <c r="F41" s="162">
        <v>1</v>
      </c>
    </row>
    <row r="42" spans="1:6" ht="12.75">
      <c r="A42" s="171">
        <v>5</v>
      </c>
      <c r="B42" s="162" t="s">
        <v>15</v>
      </c>
      <c r="F42" s="162">
        <v>30.4</v>
      </c>
    </row>
    <row r="43" spans="1:6" ht="12.75">
      <c r="A43" s="171">
        <v>6</v>
      </c>
      <c r="B43" s="168" t="s">
        <v>245</v>
      </c>
      <c r="F43" s="162">
        <f>F35+F39+F41+F42</f>
        <v>84</v>
      </c>
    </row>
    <row r="46" ht="12.75">
      <c r="A46" s="168" t="s">
        <v>246</v>
      </c>
    </row>
    <row r="48" spans="1:6" ht="12.75">
      <c r="A48" s="170" t="s">
        <v>237</v>
      </c>
      <c r="C48" s="170" t="s">
        <v>247</v>
      </c>
      <c r="F48" s="170" t="s">
        <v>248</v>
      </c>
    </row>
    <row r="49" spans="1:4" ht="12.75">
      <c r="A49" s="170"/>
      <c r="D49" s="170"/>
    </row>
    <row r="50" ht="12.75">
      <c r="B50" s="168" t="s">
        <v>249</v>
      </c>
    </row>
    <row r="51" spans="1:7" ht="12.75">
      <c r="A51" s="171">
        <v>7</v>
      </c>
      <c r="B51" s="162" t="s">
        <v>16</v>
      </c>
      <c r="F51" s="162">
        <v>1596940</v>
      </c>
      <c r="G51" s="170"/>
    </row>
    <row r="52" spans="1:7" ht="12.75">
      <c r="A52" s="169" t="s">
        <v>105</v>
      </c>
      <c r="B52" s="162" t="s">
        <v>17</v>
      </c>
      <c r="F52" s="162">
        <v>1289200</v>
      </c>
      <c r="G52" s="170"/>
    </row>
    <row r="53" spans="1:6" ht="12.75">
      <c r="A53" s="171">
        <v>8</v>
      </c>
      <c r="B53" s="162" t="s">
        <v>19</v>
      </c>
      <c r="F53" s="162">
        <v>1094347</v>
      </c>
    </row>
    <row r="54" spans="1:6" ht="12.75">
      <c r="A54" s="171">
        <v>9</v>
      </c>
      <c r="B54" s="162" t="s">
        <v>20</v>
      </c>
      <c r="F54" s="162">
        <v>403091</v>
      </c>
    </row>
    <row r="56" ht="12.75">
      <c r="B56" s="168" t="s">
        <v>5</v>
      </c>
    </row>
    <row r="57" spans="1:6" ht="12.75">
      <c r="A57" s="171">
        <v>10</v>
      </c>
      <c r="B57" s="162" t="s">
        <v>21</v>
      </c>
      <c r="F57" s="162">
        <f>487308+50684</f>
        <v>537992</v>
      </c>
    </row>
    <row r="58" spans="1:6" ht="12.75">
      <c r="A58" s="170" t="s">
        <v>111</v>
      </c>
      <c r="B58" s="162" t="s">
        <v>22</v>
      </c>
      <c r="F58" s="162">
        <v>456945</v>
      </c>
    </row>
    <row r="59" spans="1:6" ht="12.75">
      <c r="A59" s="171">
        <v>11</v>
      </c>
      <c r="B59" s="162" t="s">
        <v>250</v>
      </c>
      <c r="F59" s="162">
        <f>F61+F60</f>
        <v>678993</v>
      </c>
    </row>
    <row r="60" spans="1:6" ht="12.75">
      <c r="A60" s="170" t="s">
        <v>113</v>
      </c>
      <c r="B60" s="162" t="s">
        <v>24</v>
      </c>
      <c r="F60" s="162">
        <f>465244+103998</f>
        <v>569242</v>
      </c>
    </row>
    <row r="61" spans="1:6" ht="12.75">
      <c r="A61" s="170" t="s">
        <v>114</v>
      </c>
      <c r="B61" s="162" t="s">
        <v>25</v>
      </c>
      <c r="F61" s="162">
        <v>109751</v>
      </c>
    </row>
    <row r="62" spans="1:6" ht="12.75">
      <c r="A62" s="171">
        <v>12</v>
      </c>
      <c r="B62" s="162" t="s">
        <v>26</v>
      </c>
      <c r="F62" s="162">
        <v>30802</v>
      </c>
    </row>
    <row r="63" spans="1:6" ht="12.75">
      <c r="A63" s="171">
        <v>13</v>
      </c>
      <c r="B63" s="162" t="s">
        <v>27</v>
      </c>
      <c r="F63" s="162">
        <v>51505</v>
      </c>
    </row>
    <row r="64" spans="1:6" ht="12.75">
      <c r="A64" s="171">
        <v>14</v>
      </c>
      <c r="B64" s="162" t="s">
        <v>28</v>
      </c>
      <c r="F64" s="162">
        <v>212747</v>
      </c>
    </row>
    <row r="65" spans="1:6" ht="12.75">
      <c r="A65" s="169" t="s">
        <v>118</v>
      </c>
      <c r="B65" s="162" t="s">
        <v>29</v>
      </c>
      <c r="F65" s="162">
        <v>98970</v>
      </c>
    </row>
    <row r="66" spans="1:7" ht="12.75">
      <c r="A66" s="171">
        <v>15</v>
      </c>
      <c r="B66" s="162" t="s">
        <v>251</v>
      </c>
      <c r="F66" s="162">
        <v>1850</v>
      </c>
      <c r="G66" s="170"/>
    </row>
    <row r="67" spans="1:6" ht="12.75">
      <c r="A67" s="171">
        <v>16</v>
      </c>
      <c r="B67" s="162" t="s">
        <v>31</v>
      </c>
      <c r="F67" s="162">
        <v>0</v>
      </c>
    </row>
    <row r="69" spans="1:6" ht="12.75">
      <c r="A69" s="171">
        <v>17</v>
      </c>
      <c r="B69" s="162" t="s">
        <v>32</v>
      </c>
      <c r="F69" s="162">
        <v>68000</v>
      </c>
    </row>
    <row r="70" spans="1:6" ht="12.75">
      <c r="A70" s="171">
        <v>18</v>
      </c>
      <c r="B70" s="162" t="s">
        <v>33</v>
      </c>
      <c r="F70" s="162">
        <v>32681</v>
      </c>
    </row>
    <row r="71" spans="1:6" ht="12.75">
      <c r="A71" s="171">
        <v>19</v>
      </c>
      <c r="B71" s="162" t="s">
        <v>34</v>
      </c>
      <c r="F71" s="162">
        <v>111360</v>
      </c>
    </row>
    <row r="72" spans="1:6" ht="12.75">
      <c r="A72" s="171">
        <v>20</v>
      </c>
      <c r="B72" s="162" t="s">
        <v>253</v>
      </c>
      <c r="F72" s="162">
        <v>45854</v>
      </c>
    </row>
    <row r="73" spans="1:6" ht="12.75">
      <c r="A73" s="171">
        <v>21</v>
      </c>
      <c r="B73" s="162" t="s">
        <v>36</v>
      </c>
      <c r="F73" s="162">
        <v>414911</v>
      </c>
    </row>
    <row r="74" spans="1:6" ht="12.75">
      <c r="A74" s="171">
        <v>22</v>
      </c>
      <c r="B74" s="168" t="s">
        <v>254</v>
      </c>
      <c r="F74" s="162">
        <f>SUM(F51,F53,F54,F57,F59,F62:F64,F66,F67,F69:F73)</f>
        <v>5281073</v>
      </c>
    </row>
    <row r="75" spans="1:6" ht="12.75">
      <c r="A75" s="171">
        <v>23</v>
      </c>
      <c r="B75" s="162" t="s">
        <v>37</v>
      </c>
      <c r="F75" s="162">
        <v>414093</v>
      </c>
    </row>
    <row r="76" spans="1:6" ht="12.75">
      <c r="A76" s="170" t="s">
        <v>129</v>
      </c>
      <c r="B76" s="162" t="s">
        <v>255</v>
      </c>
      <c r="F76" s="162">
        <f>F74+F75</f>
        <v>5695166</v>
      </c>
    </row>
    <row r="77" ht="12.75">
      <c r="A77" s="170"/>
    </row>
    <row r="78" ht="12.75">
      <c r="A78" s="170"/>
    </row>
    <row r="79" ht="12.75">
      <c r="A79" s="164" t="s">
        <v>256</v>
      </c>
    </row>
    <row r="81" spans="1:6" ht="12.75">
      <c r="A81" s="170" t="s">
        <v>257</v>
      </c>
      <c r="C81" s="172" t="s">
        <v>247</v>
      </c>
      <c r="E81" s="170" t="s">
        <v>6</v>
      </c>
      <c r="F81" s="170" t="s">
        <v>258</v>
      </c>
    </row>
    <row r="83" ht="12.75">
      <c r="B83" s="162" t="s">
        <v>259</v>
      </c>
    </row>
    <row r="84" ht="12.75">
      <c r="B84" s="162" t="s">
        <v>260</v>
      </c>
    </row>
    <row r="85" ht="12.75">
      <c r="B85" s="162" t="s">
        <v>261</v>
      </c>
    </row>
    <row r="86" ht="12.75">
      <c r="B86" s="162" t="s">
        <v>262</v>
      </c>
    </row>
    <row r="87" spans="1:6" ht="12.75">
      <c r="A87" s="171">
        <v>24</v>
      </c>
      <c r="B87" s="162" t="s">
        <v>263</v>
      </c>
      <c r="E87" s="162">
        <f>SUM(E89,E92,E93,E94)</f>
        <v>20266</v>
      </c>
      <c r="F87" s="162">
        <f>SUM(F89,F92,F93,F94)</f>
        <v>1090706</v>
      </c>
    </row>
    <row r="88" spans="1:6" ht="12.75">
      <c r="A88" s="171">
        <v>25</v>
      </c>
      <c r="B88" s="162" t="s">
        <v>264</v>
      </c>
      <c r="E88" s="162">
        <v>13226</v>
      </c>
      <c r="F88" s="162">
        <v>612210</v>
      </c>
    </row>
    <row r="89" spans="1:6" ht="12.75">
      <c r="A89" s="170" t="s">
        <v>132</v>
      </c>
      <c r="B89" s="162" t="s">
        <v>38</v>
      </c>
      <c r="E89" s="162">
        <f>E90+E91</f>
        <v>12960</v>
      </c>
      <c r="F89" s="162">
        <v>868680</v>
      </c>
    </row>
    <row r="90" spans="1:6" ht="12.75">
      <c r="A90" s="170" t="s">
        <v>134</v>
      </c>
      <c r="B90" s="162" t="s">
        <v>40</v>
      </c>
      <c r="E90" s="162">
        <v>11931</v>
      </c>
      <c r="F90" s="170" t="s">
        <v>265</v>
      </c>
    </row>
    <row r="91" spans="1:6" ht="12.75">
      <c r="A91" s="170" t="s">
        <v>135</v>
      </c>
      <c r="B91" s="162" t="s">
        <v>41</v>
      </c>
      <c r="E91" s="162">
        <v>1029</v>
      </c>
      <c r="F91" s="170" t="s">
        <v>265</v>
      </c>
    </row>
    <row r="92" spans="1:6" ht="12.75">
      <c r="A92" s="170" t="s">
        <v>136</v>
      </c>
      <c r="B92" s="162" t="s">
        <v>42</v>
      </c>
      <c r="E92" s="162">
        <v>7040</v>
      </c>
      <c r="F92" s="162">
        <v>191187</v>
      </c>
    </row>
    <row r="93" spans="1:6" ht="12.75">
      <c r="A93" s="170" t="s">
        <v>137</v>
      </c>
      <c r="B93" s="162" t="s">
        <v>43</v>
      </c>
      <c r="E93" s="162">
        <v>266</v>
      </c>
      <c r="F93" s="162">
        <v>30820</v>
      </c>
    </row>
    <row r="94" spans="1:6" ht="12.75">
      <c r="A94" s="170" t="s">
        <v>138</v>
      </c>
      <c r="B94" s="162" t="s">
        <v>44</v>
      </c>
      <c r="E94" s="162">
        <v>0</v>
      </c>
      <c r="F94" s="162">
        <v>19</v>
      </c>
    </row>
    <row r="95" spans="1:6" ht="12.75">
      <c r="A95" s="170" t="s">
        <v>139</v>
      </c>
      <c r="B95" s="162" t="s">
        <v>45</v>
      </c>
      <c r="E95" s="162">
        <v>1029</v>
      </c>
      <c r="F95" s="170" t="s">
        <v>265</v>
      </c>
    </row>
    <row r="96" spans="1:6" ht="12.75">
      <c r="A96" s="169" t="s">
        <v>133</v>
      </c>
      <c r="B96" s="162" t="s">
        <v>63</v>
      </c>
      <c r="E96" s="162">
        <v>13226</v>
      </c>
      <c r="F96" s="162">
        <v>612210</v>
      </c>
    </row>
    <row r="98" ht="12.75">
      <c r="B98" s="162" t="s">
        <v>267</v>
      </c>
    </row>
    <row r="99" ht="12.75">
      <c r="B99" s="162" t="s">
        <v>268</v>
      </c>
    </row>
    <row r="100" spans="1:6" ht="12.75">
      <c r="A100" s="171">
        <v>26</v>
      </c>
      <c r="B100" s="162" t="s">
        <v>269</v>
      </c>
      <c r="E100" s="162">
        <v>26213</v>
      </c>
      <c r="F100" s="162">
        <v>841740</v>
      </c>
    </row>
    <row r="101" spans="1:6" ht="12.75">
      <c r="A101" s="171">
        <v>27</v>
      </c>
      <c r="B101" s="162" t="s">
        <v>264</v>
      </c>
      <c r="E101" s="162">
        <v>6553</v>
      </c>
      <c r="F101" s="162">
        <v>210435</v>
      </c>
    </row>
    <row r="103" ht="12.75">
      <c r="B103" s="162" t="s">
        <v>270</v>
      </c>
    </row>
    <row r="104" ht="12.75">
      <c r="B104" s="162" t="s">
        <v>271</v>
      </c>
    </row>
    <row r="105" spans="1:6" ht="12.75">
      <c r="A105" s="171">
        <v>28</v>
      </c>
      <c r="B105" s="162" t="s">
        <v>303</v>
      </c>
      <c r="E105" s="162">
        <v>202</v>
      </c>
      <c r="F105" s="162">
        <v>2639</v>
      </c>
    </row>
    <row r="106" spans="1:6" ht="12.75">
      <c r="A106" s="171">
        <v>29</v>
      </c>
      <c r="B106" s="162" t="s">
        <v>272</v>
      </c>
      <c r="E106" s="162">
        <v>176</v>
      </c>
      <c r="F106" s="162">
        <v>2055</v>
      </c>
    </row>
    <row r="107" spans="1:6" ht="12.75">
      <c r="A107" s="169" t="s">
        <v>144</v>
      </c>
      <c r="B107" s="162" t="s">
        <v>207</v>
      </c>
      <c r="E107" s="162">
        <v>184</v>
      </c>
      <c r="F107" s="162">
        <v>2296</v>
      </c>
    </row>
    <row r="108" spans="1:6" ht="12.75">
      <c r="A108" s="170" t="s">
        <v>145</v>
      </c>
      <c r="B108" s="162" t="s">
        <v>208</v>
      </c>
      <c r="E108" s="162">
        <v>18</v>
      </c>
      <c r="F108" s="162">
        <v>343</v>
      </c>
    </row>
    <row r="109" spans="1:6" ht="12.75">
      <c r="A109" s="170" t="s">
        <v>158</v>
      </c>
      <c r="B109" s="162" t="s">
        <v>68</v>
      </c>
      <c r="E109" s="170" t="s">
        <v>265</v>
      </c>
      <c r="F109" s="162">
        <v>10329</v>
      </c>
    </row>
    <row r="110" ht="12.75">
      <c r="A110" s="170"/>
    </row>
    <row r="111" ht="12.75">
      <c r="B111" s="162" t="s">
        <v>273</v>
      </c>
    </row>
    <row r="112" spans="1:6" ht="12.75">
      <c r="A112" s="171">
        <v>30</v>
      </c>
      <c r="B112" s="162" t="s">
        <v>269</v>
      </c>
      <c r="E112" s="162">
        <v>19297</v>
      </c>
      <c r="F112" s="162">
        <v>1040737</v>
      </c>
    </row>
    <row r="113" spans="1:6" ht="12.75">
      <c r="A113" s="171">
        <v>31</v>
      </c>
      <c r="B113" s="162" t="s">
        <v>264</v>
      </c>
      <c r="E113" s="162">
        <v>0</v>
      </c>
      <c r="F113" s="162">
        <v>200</v>
      </c>
    </row>
    <row r="115" spans="1:6" ht="12.75">
      <c r="A115" s="171">
        <v>32</v>
      </c>
      <c r="B115" s="162" t="s">
        <v>51</v>
      </c>
      <c r="E115" s="162">
        <v>0</v>
      </c>
      <c r="F115" s="162">
        <v>0</v>
      </c>
    </row>
    <row r="116" spans="1:6" ht="12.75">
      <c r="A116" s="171">
        <v>33</v>
      </c>
      <c r="B116" s="162" t="s">
        <v>275</v>
      </c>
      <c r="E116" s="162">
        <v>0</v>
      </c>
      <c r="F116" s="162">
        <v>223</v>
      </c>
    </row>
    <row r="117" spans="1:6" ht="12.75">
      <c r="A117" s="171">
        <v>34</v>
      </c>
      <c r="B117" s="162" t="s">
        <v>276</v>
      </c>
      <c r="E117" s="162">
        <v>0</v>
      </c>
      <c r="F117" s="162">
        <v>21710</v>
      </c>
    </row>
    <row r="118" ht="12.75">
      <c r="A118" s="171"/>
    </row>
    <row r="119" ht="12.75">
      <c r="B119" s="162" t="s">
        <v>277</v>
      </c>
    </row>
    <row r="120" spans="1:6" ht="12.75">
      <c r="A120" s="171">
        <v>35</v>
      </c>
      <c r="B120" s="162" t="s">
        <v>269</v>
      </c>
      <c r="E120" s="162">
        <v>0</v>
      </c>
      <c r="F120" s="162">
        <v>794</v>
      </c>
    </row>
    <row r="121" spans="1:6" ht="12.75">
      <c r="A121" s="171">
        <v>36</v>
      </c>
      <c r="B121" s="162" t="s">
        <v>264</v>
      </c>
      <c r="E121" s="162">
        <v>0</v>
      </c>
      <c r="F121" s="162">
        <v>0</v>
      </c>
    </row>
    <row r="123" ht="12.75">
      <c r="B123" s="162" t="s">
        <v>278</v>
      </c>
    </row>
    <row r="124" spans="1:6" ht="12.75">
      <c r="A124" s="171">
        <v>37</v>
      </c>
      <c r="B124" s="162" t="s">
        <v>269</v>
      </c>
      <c r="E124" s="162">
        <v>360</v>
      </c>
      <c r="F124" s="162">
        <v>3970</v>
      </c>
    </row>
    <row r="125" spans="1:6" ht="12.75">
      <c r="A125" s="171">
        <v>38</v>
      </c>
      <c r="B125" s="162" t="s">
        <v>264</v>
      </c>
      <c r="E125" s="162">
        <v>358</v>
      </c>
      <c r="F125" s="162">
        <v>573</v>
      </c>
    </row>
    <row r="126" ht="12.75">
      <c r="A126" s="171"/>
    </row>
    <row r="127" spans="1:2" ht="12.75">
      <c r="A127" s="171"/>
      <c r="B127" s="162" t="s">
        <v>279</v>
      </c>
    </row>
    <row r="128" spans="1:6" ht="12.75">
      <c r="A128" s="171">
        <v>39</v>
      </c>
      <c r="B128" s="162" t="s">
        <v>269</v>
      </c>
      <c r="E128" s="162">
        <v>246</v>
      </c>
      <c r="F128" s="162">
        <v>661</v>
      </c>
    </row>
    <row r="129" spans="1:6" ht="12.75">
      <c r="A129" s="171">
        <v>40</v>
      </c>
      <c r="B129" s="162" t="s">
        <v>264</v>
      </c>
      <c r="E129" s="162">
        <v>276</v>
      </c>
      <c r="F129" s="162">
        <v>651</v>
      </c>
    </row>
    <row r="131" spans="1:6" ht="12.75">
      <c r="A131" s="171">
        <v>41</v>
      </c>
      <c r="B131" s="162" t="s">
        <v>60</v>
      </c>
      <c r="E131" s="162">
        <v>0</v>
      </c>
      <c r="F131" s="162">
        <v>0</v>
      </c>
    </row>
    <row r="134" ht="12.75">
      <c r="A134" s="168" t="s">
        <v>280</v>
      </c>
    </row>
    <row r="135" ht="12.75">
      <c r="A135" s="168"/>
    </row>
    <row r="136" spans="1:6" ht="12.75">
      <c r="A136" s="168"/>
      <c r="F136" s="170" t="s">
        <v>239</v>
      </c>
    </row>
    <row r="138" ht="12.75">
      <c r="B138" s="162" t="s">
        <v>281</v>
      </c>
    </row>
    <row r="139" spans="1:6" ht="12.75">
      <c r="A139" s="171">
        <v>42</v>
      </c>
      <c r="B139" s="162" t="s">
        <v>73</v>
      </c>
      <c r="F139" s="162">
        <v>180330</v>
      </c>
    </row>
    <row r="140" spans="1:6" ht="12.75">
      <c r="A140" s="169" t="s">
        <v>160</v>
      </c>
      <c r="B140" s="162" t="s">
        <v>74</v>
      </c>
      <c r="F140" s="162">
        <v>225681</v>
      </c>
    </row>
    <row r="141" spans="1:6" ht="12.75">
      <c r="A141" s="169" t="s">
        <v>161</v>
      </c>
      <c r="B141" s="162" t="s">
        <v>75</v>
      </c>
      <c r="F141" s="162">
        <v>726</v>
      </c>
    </row>
    <row r="142" spans="1:6" ht="12.75">
      <c r="A142" s="171">
        <v>43</v>
      </c>
      <c r="B142" s="162" t="s">
        <v>282</v>
      </c>
      <c r="F142" s="162">
        <v>38650</v>
      </c>
    </row>
    <row r="144" ht="12.75">
      <c r="B144" s="162" t="s">
        <v>283</v>
      </c>
    </row>
    <row r="145" ht="12.75">
      <c r="B145" s="162" t="s">
        <v>284</v>
      </c>
    </row>
    <row r="146" spans="1:6" ht="12.75">
      <c r="A146" s="171">
        <v>44</v>
      </c>
      <c r="B146" s="162" t="s">
        <v>285</v>
      </c>
      <c r="F146" s="162">
        <v>4487</v>
      </c>
    </row>
    <row r="147" spans="1:6" ht="12.75">
      <c r="A147" s="171">
        <v>45</v>
      </c>
      <c r="B147" s="162" t="s">
        <v>286</v>
      </c>
      <c r="F147" s="162">
        <v>3880</v>
      </c>
    </row>
    <row r="148" spans="1:6" ht="12.75">
      <c r="A148" s="171">
        <v>46</v>
      </c>
      <c r="B148" s="168" t="s">
        <v>205</v>
      </c>
      <c r="F148" s="162">
        <f>SUM(F146:F147)</f>
        <v>8367</v>
      </c>
    </row>
    <row r="149" spans="1:6" ht="12.75">
      <c r="A149" s="170" t="s">
        <v>166</v>
      </c>
      <c r="B149" s="162" t="s">
        <v>287</v>
      </c>
      <c r="F149" s="162">
        <v>3383</v>
      </c>
    </row>
    <row r="150" spans="1:6" ht="12.75">
      <c r="A150" s="170" t="s">
        <v>167</v>
      </c>
      <c r="B150" s="162" t="s">
        <v>288</v>
      </c>
      <c r="F150" s="162">
        <v>316</v>
      </c>
    </row>
    <row r="152" ht="12.75">
      <c r="B152" s="162" t="s">
        <v>289</v>
      </c>
    </row>
    <row r="153" ht="12.75">
      <c r="B153" s="162" t="s">
        <v>290</v>
      </c>
    </row>
    <row r="154" spans="1:6" ht="12.75">
      <c r="A154" s="171">
        <v>47</v>
      </c>
      <c r="B154" s="162" t="s">
        <v>285</v>
      </c>
      <c r="F154" s="162">
        <v>2761</v>
      </c>
    </row>
    <row r="155" spans="1:6" ht="12.75">
      <c r="A155" s="171">
        <v>48</v>
      </c>
      <c r="B155" s="162" t="s">
        <v>286</v>
      </c>
      <c r="F155" s="162">
        <v>5379</v>
      </c>
    </row>
    <row r="156" spans="1:6" ht="12.75">
      <c r="A156" s="171">
        <v>49</v>
      </c>
      <c r="B156" s="168" t="s">
        <v>205</v>
      </c>
      <c r="F156" s="162">
        <f>SUM(F154:F155)</f>
        <v>8140</v>
      </c>
    </row>
    <row r="157" spans="1:6" ht="12.75">
      <c r="A157" s="170" t="s">
        <v>171</v>
      </c>
      <c r="B157" s="162" t="s">
        <v>291</v>
      </c>
      <c r="F157" s="162">
        <v>4958</v>
      </c>
    </row>
    <row r="158" spans="1:6" ht="12.75">
      <c r="A158" s="170" t="s">
        <v>172</v>
      </c>
      <c r="B158" s="162" t="s">
        <v>292</v>
      </c>
      <c r="F158" s="162">
        <v>629</v>
      </c>
    </row>
    <row r="160" ht="12.75">
      <c r="B160" s="162" t="s">
        <v>293</v>
      </c>
    </row>
    <row r="161" spans="1:6" ht="12.75">
      <c r="A161" s="171">
        <v>50</v>
      </c>
      <c r="B161" s="162" t="s">
        <v>294</v>
      </c>
      <c r="F161" s="162">
        <v>562</v>
      </c>
    </row>
    <row r="162" spans="1:6" ht="12.75">
      <c r="A162" s="169" t="s">
        <v>174</v>
      </c>
      <c r="B162" s="162" t="s">
        <v>295</v>
      </c>
      <c r="F162" s="162">
        <v>22</v>
      </c>
    </row>
    <row r="163" spans="1:6" ht="12.75">
      <c r="A163" s="171">
        <v>51</v>
      </c>
      <c r="B163" s="162" t="s">
        <v>296</v>
      </c>
      <c r="F163" s="162">
        <v>13615</v>
      </c>
    </row>
    <row r="164" spans="1:6" ht="12.75">
      <c r="A164" s="170" t="s">
        <v>176</v>
      </c>
      <c r="B164" s="162" t="s">
        <v>297</v>
      </c>
      <c r="F164" s="162">
        <v>20</v>
      </c>
    </row>
    <row r="165" ht="12.75">
      <c r="B165" s="162" t="s">
        <v>298</v>
      </c>
    </row>
    <row r="166" spans="1:6" ht="12.75">
      <c r="A166" s="170" t="s">
        <v>177</v>
      </c>
      <c r="B166" s="162" t="s">
        <v>297</v>
      </c>
      <c r="F166" s="162">
        <v>13595</v>
      </c>
    </row>
    <row r="167" ht="12.75">
      <c r="B167" s="162" t="s">
        <v>299</v>
      </c>
    </row>
    <row r="169" ht="12.75">
      <c r="A169" s="168" t="s">
        <v>300</v>
      </c>
    </row>
    <row r="171" spans="1:6" ht="12.75">
      <c r="A171" s="170" t="s">
        <v>257</v>
      </c>
      <c r="C171" s="170" t="s">
        <v>247</v>
      </c>
      <c r="F171" s="170" t="s">
        <v>239</v>
      </c>
    </row>
    <row r="173" spans="1:6" ht="12.75">
      <c r="A173" s="171">
        <v>52</v>
      </c>
      <c r="B173" s="162" t="s">
        <v>91</v>
      </c>
      <c r="F173" s="162">
        <v>85</v>
      </c>
    </row>
    <row r="174" spans="1:6" ht="12.75">
      <c r="A174" s="169" t="s">
        <v>179</v>
      </c>
      <c r="B174" s="162" t="s">
        <v>301</v>
      </c>
      <c r="F174" s="162">
        <v>164</v>
      </c>
    </row>
    <row r="175" ht="12.75">
      <c r="B175" s="162" t="s">
        <v>302</v>
      </c>
    </row>
    <row r="176" spans="1:6" ht="12.75">
      <c r="A176" s="171">
        <v>53</v>
      </c>
      <c r="B176" s="162" t="s">
        <v>93</v>
      </c>
      <c r="F176" s="162">
        <v>39377</v>
      </c>
    </row>
    <row r="177" spans="1:6" ht="12.75">
      <c r="A177" s="171">
        <v>54</v>
      </c>
      <c r="B177" s="162" t="s">
        <v>94</v>
      </c>
      <c r="F177" s="162">
        <v>2619</v>
      </c>
    </row>
    <row r="179" ht="12.75">
      <c r="B179" s="173"/>
    </row>
  </sheetData>
  <mergeCells count="1">
    <mergeCell ref="C15:D15"/>
  </mergeCells>
  <printOptions gridLines="1"/>
  <pageMargins left="0.75" right="0.75" top="1" bottom="1" header="0.5" footer="0.5"/>
  <pageSetup orientation="portrait" r:id="rId1"/>
  <headerFooter alignWithMargins="0"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176" customWidth="1"/>
  </cols>
  <sheetData>
    <row r="1" spans="1:3" ht="18">
      <c r="A1" s="174" t="s">
        <v>218</v>
      </c>
      <c r="B1" s="175"/>
      <c r="C1" s="175"/>
    </row>
    <row r="2" spans="1:3" ht="18">
      <c r="A2" s="175" t="s">
        <v>219</v>
      </c>
      <c r="B2" s="175"/>
      <c r="C2" s="175"/>
    </row>
    <row r="3" spans="1:3" ht="18">
      <c r="A3" s="177" t="s">
        <v>220</v>
      </c>
      <c r="B3" s="175"/>
      <c r="C3" s="175" t="s">
        <v>221</v>
      </c>
    </row>
    <row r="5" spans="1:5" ht="12.75">
      <c r="A5" s="178" t="s">
        <v>222</v>
      </c>
      <c r="B5" s="179" t="s">
        <v>374</v>
      </c>
      <c r="C5" s="180"/>
      <c r="D5" s="180"/>
      <c r="E5" s="181"/>
    </row>
    <row r="7" spans="1:5" ht="12.75">
      <c r="A7" s="182" t="s">
        <v>223</v>
      </c>
      <c r="C7" s="179" t="s">
        <v>375</v>
      </c>
      <c r="D7" s="180"/>
      <c r="E7" s="181"/>
    </row>
    <row r="9" spans="1:5" ht="12.75">
      <c r="A9" s="182" t="s">
        <v>225</v>
      </c>
      <c r="C9" s="179" t="s">
        <v>376</v>
      </c>
      <c r="D9" s="180"/>
      <c r="E9" s="181"/>
    </row>
    <row r="11" spans="1:3" ht="12.75">
      <c r="A11" s="182" t="s">
        <v>227</v>
      </c>
      <c r="B11" s="179" t="s">
        <v>377</v>
      </c>
      <c r="C11" s="181"/>
    </row>
    <row r="13" spans="1:3" ht="12.75">
      <c r="A13" s="182" t="s">
        <v>229</v>
      </c>
      <c r="B13" s="179" t="s">
        <v>378</v>
      </c>
      <c r="C13" s="181"/>
    </row>
    <row r="15" spans="1:4" ht="12.75">
      <c r="A15" s="182" t="s">
        <v>231</v>
      </c>
      <c r="C15" s="179" t="s">
        <v>379</v>
      </c>
      <c r="D15" s="181"/>
    </row>
    <row r="19" ht="12.75">
      <c r="A19" s="182" t="s">
        <v>233</v>
      </c>
    </row>
    <row r="20" ht="12.75">
      <c r="A20" s="182" t="s">
        <v>234</v>
      </c>
    </row>
    <row r="21" ht="12.75">
      <c r="A21" s="182" t="s">
        <v>235</v>
      </c>
    </row>
    <row r="22" ht="12.75">
      <c r="A22" s="182"/>
    </row>
    <row r="24" ht="12.75">
      <c r="A24" s="182" t="s">
        <v>236</v>
      </c>
    </row>
    <row r="25" ht="12.75">
      <c r="A25" s="182"/>
    </row>
    <row r="26" spans="1:6" ht="12.75">
      <c r="A26" s="183" t="s">
        <v>237</v>
      </c>
      <c r="C26" s="184" t="s">
        <v>238</v>
      </c>
      <c r="F26" s="184" t="s">
        <v>239</v>
      </c>
    </row>
    <row r="28" spans="1:6" ht="12.75">
      <c r="A28" s="185">
        <v>1</v>
      </c>
      <c r="B28" s="176" t="s">
        <v>240</v>
      </c>
      <c r="F28" s="176">
        <v>0</v>
      </c>
    </row>
    <row r="29" ht="12.75">
      <c r="A29" s="185"/>
    </row>
    <row r="31" ht="12.75">
      <c r="A31" s="178" t="s">
        <v>241</v>
      </c>
    </row>
    <row r="33" spans="1:6" ht="12.75">
      <c r="A33" s="184" t="s">
        <v>237</v>
      </c>
      <c r="C33" s="184" t="s">
        <v>242</v>
      </c>
      <c r="F33" s="184" t="s">
        <v>243</v>
      </c>
    </row>
    <row r="34" spans="1:4" ht="12.75">
      <c r="A34" s="184"/>
      <c r="D34" s="184"/>
    </row>
    <row r="35" spans="1:6" ht="12.75">
      <c r="A35" s="185">
        <v>2</v>
      </c>
      <c r="B35" s="176" t="s">
        <v>244</v>
      </c>
      <c r="F35" s="176">
        <v>2</v>
      </c>
    </row>
    <row r="36" spans="1:6" ht="12.75">
      <c r="A36" s="183" t="s">
        <v>98</v>
      </c>
      <c r="B36" s="176" t="s">
        <v>11</v>
      </c>
      <c r="F36" s="176">
        <v>1</v>
      </c>
    </row>
    <row r="37" spans="1:6" ht="12.75">
      <c r="A37" s="183" t="s">
        <v>99</v>
      </c>
      <c r="B37" s="176" t="s">
        <v>12</v>
      </c>
      <c r="F37" s="176">
        <v>1</v>
      </c>
    </row>
    <row r="39" spans="1:6" ht="12.75">
      <c r="A39" s="185">
        <v>3</v>
      </c>
      <c r="B39" s="176" t="s">
        <v>13</v>
      </c>
      <c r="F39" s="176">
        <v>1.75</v>
      </c>
    </row>
    <row r="40" spans="1:6" ht="12.75">
      <c r="A40" s="183" t="s">
        <v>101</v>
      </c>
      <c r="B40" s="176" t="s">
        <v>14</v>
      </c>
      <c r="F40" s="176">
        <v>1.75</v>
      </c>
    </row>
    <row r="41" spans="1:6" ht="12.75">
      <c r="A41" s="185">
        <v>4</v>
      </c>
      <c r="B41" s="176" t="s">
        <v>206</v>
      </c>
      <c r="F41" s="176">
        <v>0</v>
      </c>
    </row>
    <row r="42" spans="1:6" ht="12.75">
      <c r="A42" s="185">
        <v>5</v>
      </c>
      <c r="B42" s="176" t="s">
        <v>15</v>
      </c>
      <c r="F42" s="176">
        <v>1.5</v>
      </c>
    </row>
    <row r="43" spans="1:6" ht="12.75">
      <c r="A43" s="185">
        <v>6</v>
      </c>
      <c r="B43" s="182" t="s">
        <v>245</v>
      </c>
      <c r="F43" s="176">
        <f>F35+F39+F41+F42</f>
        <v>5.25</v>
      </c>
    </row>
    <row r="46" ht="12.75">
      <c r="A46" s="182" t="s">
        <v>246</v>
      </c>
    </row>
    <row r="48" spans="1:6" ht="12.75">
      <c r="A48" s="184" t="s">
        <v>237</v>
      </c>
      <c r="C48" s="184" t="s">
        <v>247</v>
      </c>
      <c r="F48" s="184" t="s">
        <v>248</v>
      </c>
    </row>
    <row r="49" spans="1:4" ht="12.75">
      <c r="A49" s="184"/>
      <c r="D49" s="184"/>
    </row>
    <row r="50" ht="12.75">
      <c r="B50" s="182" t="s">
        <v>249</v>
      </c>
    </row>
    <row r="51" spans="1:7" ht="12.75">
      <c r="A51" s="185">
        <v>7</v>
      </c>
      <c r="B51" s="176" t="s">
        <v>16</v>
      </c>
      <c r="F51" s="186">
        <v>138936</v>
      </c>
      <c r="G51" s="184"/>
    </row>
    <row r="52" spans="1:7" ht="12.75">
      <c r="A52" s="183" t="s">
        <v>105</v>
      </c>
      <c r="B52" s="176" t="s">
        <v>17</v>
      </c>
      <c r="F52" s="186">
        <v>65892</v>
      </c>
      <c r="G52" s="184"/>
    </row>
    <row r="53" spans="1:6" ht="12.75">
      <c r="A53" s="185">
        <v>8</v>
      </c>
      <c r="B53" s="176" t="s">
        <v>19</v>
      </c>
      <c r="F53" s="186">
        <v>54525</v>
      </c>
    </row>
    <row r="54" spans="1:6" ht="12.75">
      <c r="A54" s="185">
        <v>9</v>
      </c>
      <c r="B54" s="176" t="s">
        <v>20</v>
      </c>
      <c r="F54" s="187">
        <v>9478.64</v>
      </c>
    </row>
    <row r="56" ht="12.75">
      <c r="B56" s="182" t="s">
        <v>5</v>
      </c>
    </row>
    <row r="57" spans="1:6" ht="12.75">
      <c r="A57" s="185">
        <v>10</v>
      </c>
      <c r="B57" s="176" t="s">
        <v>21</v>
      </c>
      <c r="F57" s="187">
        <v>68849.14</v>
      </c>
    </row>
    <row r="58" spans="1:6" ht="12.75">
      <c r="A58" s="184" t="s">
        <v>111</v>
      </c>
      <c r="B58" s="176" t="s">
        <v>22</v>
      </c>
      <c r="F58" s="187">
        <v>68849.14</v>
      </c>
    </row>
    <row r="59" spans="1:6" ht="12.75">
      <c r="A59" s="185">
        <v>11</v>
      </c>
      <c r="B59" s="176" t="s">
        <v>250</v>
      </c>
      <c r="F59" s="187">
        <v>41877.77</v>
      </c>
    </row>
    <row r="60" spans="1:6" ht="12.75">
      <c r="A60" s="184" t="s">
        <v>113</v>
      </c>
      <c r="B60" s="176" t="s">
        <v>24</v>
      </c>
      <c r="F60" s="176" t="s">
        <v>309</v>
      </c>
    </row>
    <row r="61" spans="1:6" ht="12.75">
      <c r="A61" s="184" t="s">
        <v>114</v>
      </c>
      <c r="B61" s="176" t="s">
        <v>25</v>
      </c>
      <c r="F61" s="176" t="s">
        <v>309</v>
      </c>
    </row>
    <row r="62" spans="1:6" ht="12.75">
      <c r="A62" s="185">
        <v>12</v>
      </c>
      <c r="B62" s="176" t="s">
        <v>26</v>
      </c>
      <c r="F62" s="176">
        <v>0</v>
      </c>
    </row>
    <row r="63" spans="1:6" ht="12.75">
      <c r="A63" s="185">
        <v>13</v>
      </c>
      <c r="B63" s="176" t="s">
        <v>27</v>
      </c>
      <c r="F63" s="187">
        <v>4821.03</v>
      </c>
    </row>
    <row r="64" spans="1:6" ht="12.75">
      <c r="A64" s="185">
        <v>14</v>
      </c>
      <c r="B64" s="176" t="s">
        <v>28</v>
      </c>
      <c r="F64" s="187">
        <v>11049.35</v>
      </c>
    </row>
    <row r="65" spans="1:6" ht="12.75">
      <c r="A65" s="183" t="s">
        <v>118</v>
      </c>
      <c r="B65" s="176" t="s">
        <v>29</v>
      </c>
      <c r="F65" s="187">
        <v>6115</v>
      </c>
    </row>
    <row r="66" spans="1:7" ht="12.75">
      <c r="A66" s="185">
        <v>15</v>
      </c>
      <c r="B66" s="176" t="s">
        <v>251</v>
      </c>
      <c r="F66" s="187">
        <v>355.93</v>
      </c>
      <c r="G66" s="184"/>
    </row>
    <row r="67" spans="1:6" ht="12.75">
      <c r="A67" s="185">
        <v>16</v>
      </c>
      <c r="B67" s="176" t="s">
        <v>31</v>
      </c>
      <c r="F67" s="187">
        <v>0</v>
      </c>
    </row>
    <row r="69" spans="1:6" ht="12.75">
      <c r="A69" s="185">
        <v>17</v>
      </c>
      <c r="B69" s="176" t="s">
        <v>32</v>
      </c>
      <c r="F69" s="187">
        <v>6796.26</v>
      </c>
    </row>
    <row r="70" spans="1:6" ht="12.75">
      <c r="A70" s="185">
        <v>18</v>
      </c>
      <c r="B70" s="176" t="s">
        <v>33</v>
      </c>
      <c r="F70" s="187">
        <v>0</v>
      </c>
    </row>
    <row r="71" spans="1:6" ht="12.75">
      <c r="A71" s="185">
        <v>19</v>
      </c>
      <c r="B71" s="176" t="s">
        <v>34</v>
      </c>
      <c r="F71" s="187">
        <v>15995</v>
      </c>
    </row>
    <row r="72" spans="1:6" ht="12.75">
      <c r="A72" s="185">
        <v>20</v>
      </c>
      <c r="B72" s="176" t="s">
        <v>253</v>
      </c>
      <c r="F72" s="186">
        <v>960</v>
      </c>
    </row>
    <row r="73" spans="1:6" ht="12.75">
      <c r="A73" s="185">
        <v>21</v>
      </c>
      <c r="B73" s="176" t="s">
        <v>36</v>
      </c>
      <c r="F73" s="187">
        <v>0</v>
      </c>
    </row>
    <row r="74" spans="1:6" ht="12.75">
      <c r="A74" s="185">
        <v>22</v>
      </c>
      <c r="B74" s="182" t="s">
        <v>254</v>
      </c>
      <c r="F74" s="176">
        <f>SUM(F51,F53,F54,F57,F59,F62:F64,F66,F67,F69:F73)</f>
        <v>353644.12000000005</v>
      </c>
    </row>
    <row r="75" spans="1:6" ht="12.75">
      <c r="A75" s="185">
        <v>23</v>
      </c>
      <c r="B75" s="176" t="s">
        <v>37</v>
      </c>
      <c r="F75" s="187">
        <v>0</v>
      </c>
    </row>
    <row r="76" spans="1:6" ht="12.75">
      <c r="A76" s="184" t="s">
        <v>129</v>
      </c>
      <c r="B76" s="176" t="s">
        <v>255</v>
      </c>
      <c r="F76" s="176">
        <f>F74+F75</f>
        <v>353644.12000000005</v>
      </c>
    </row>
    <row r="77" ht="12.75">
      <c r="A77" s="184"/>
    </row>
    <row r="78" ht="12.75">
      <c r="A78" s="184"/>
    </row>
    <row r="79" ht="12.75">
      <c r="A79" s="178" t="s">
        <v>256</v>
      </c>
    </row>
    <row r="81" spans="1:6" ht="12.75">
      <c r="A81" s="184" t="s">
        <v>257</v>
      </c>
      <c r="C81" s="188" t="s">
        <v>247</v>
      </c>
      <c r="E81" s="184" t="s">
        <v>6</v>
      </c>
      <c r="F81" s="184" t="s">
        <v>258</v>
      </c>
    </row>
    <row r="83" ht="12.75">
      <c r="B83" s="176" t="s">
        <v>259</v>
      </c>
    </row>
    <row r="84" ht="12.75">
      <c r="B84" s="176" t="s">
        <v>260</v>
      </c>
    </row>
    <row r="85" ht="12.75">
      <c r="B85" s="176" t="s">
        <v>261</v>
      </c>
    </row>
    <row r="86" ht="12.75">
      <c r="B86" s="176" t="s">
        <v>262</v>
      </c>
    </row>
    <row r="87" spans="1:6" ht="12.75">
      <c r="A87" s="185">
        <v>24</v>
      </c>
      <c r="B87" s="176" t="s">
        <v>263</v>
      </c>
      <c r="E87" s="176">
        <v>2406</v>
      </c>
      <c r="F87" s="176">
        <v>31714</v>
      </c>
    </row>
    <row r="88" spans="1:6" ht="12.75">
      <c r="A88" s="185">
        <v>25</v>
      </c>
      <c r="B88" s="176" t="s">
        <v>264</v>
      </c>
      <c r="E88" s="176">
        <v>2109</v>
      </c>
      <c r="F88" s="176">
        <v>26968</v>
      </c>
    </row>
    <row r="89" spans="1:6" ht="12.75">
      <c r="A89" s="184" t="s">
        <v>132</v>
      </c>
      <c r="B89" s="176" t="s">
        <v>38</v>
      </c>
      <c r="E89" s="176">
        <v>2109</v>
      </c>
      <c r="F89" s="176">
        <v>31034</v>
      </c>
    </row>
    <row r="90" spans="1:6" ht="12.75">
      <c r="A90" s="184" t="s">
        <v>134</v>
      </c>
      <c r="B90" s="176" t="s">
        <v>40</v>
      </c>
      <c r="E90" s="176">
        <v>1889</v>
      </c>
      <c r="F90" s="184" t="s">
        <v>265</v>
      </c>
    </row>
    <row r="91" spans="1:6" ht="12.75">
      <c r="A91" s="184" t="s">
        <v>135</v>
      </c>
      <c r="B91" s="176" t="s">
        <v>41</v>
      </c>
      <c r="E91" s="176">
        <v>220</v>
      </c>
      <c r="F91" s="184" t="s">
        <v>265</v>
      </c>
    </row>
    <row r="92" spans="1:6" ht="12.75">
      <c r="A92" s="184" t="s">
        <v>136</v>
      </c>
      <c r="B92" s="176" t="s">
        <v>42</v>
      </c>
      <c r="E92" s="176">
        <v>297</v>
      </c>
      <c r="F92" s="176">
        <v>3385</v>
      </c>
    </row>
    <row r="93" spans="1:6" ht="12.75">
      <c r="A93" s="184" t="s">
        <v>137</v>
      </c>
      <c r="B93" s="176" t="s">
        <v>43</v>
      </c>
      <c r="E93" s="176">
        <v>0</v>
      </c>
      <c r="F93" s="176">
        <v>0</v>
      </c>
    </row>
    <row r="94" spans="1:6" ht="12.75">
      <c r="A94" s="184" t="s">
        <v>138</v>
      </c>
      <c r="B94" s="176" t="s">
        <v>44</v>
      </c>
      <c r="E94" s="176">
        <v>0</v>
      </c>
      <c r="F94" s="176">
        <v>0</v>
      </c>
    </row>
    <row r="95" spans="1:6" ht="12.75">
      <c r="A95" s="184" t="s">
        <v>139</v>
      </c>
      <c r="B95" s="176" t="s">
        <v>45</v>
      </c>
      <c r="E95" s="176">
        <v>0</v>
      </c>
      <c r="F95" s="184" t="s">
        <v>265</v>
      </c>
    </row>
    <row r="96" spans="1:6" ht="12.75">
      <c r="A96" s="183" t="s">
        <v>133</v>
      </c>
      <c r="B96" s="176" t="s">
        <v>63</v>
      </c>
      <c r="E96" s="176">
        <v>2406</v>
      </c>
      <c r="F96" s="176">
        <v>31034</v>
      </c>
    </row>
    <row r="98" ht="12.75">
      <c r="B98" s="176" t="s">
        <v>267</v>
      </c>
    </row>
    <row r="99" ht="12.75">
      <c r="B99" s="176" t="s">
        <v>268</v>
      </c>
    </row>
    <row r="100" spans="1:6" ht="12.75">
      <c r="A100" s="185">
        <v>26</v>
      </c>
      <c r="B100" s="176" t="s">
        <v>269</v>
      </c>
      <c r="E100" s="176">
        <v>0</v>
      </c>
      <c r="F100" s="176">
        <v>300</v>
      </c>
    </row>
    <row r="101" spans="1:6" ht="12.75">
      <c r="A101" s="185">
        <v>27</v>
      </c>
      <c r="B101" s="176" t="s">
        <v>264</v>
      </c>
      <c r="E101" s="176">
        <v>0</v>
      </c>
      <c r="F101" s="176">
        <v>15</v>
      </c>
    </row>
    <row r="103" ht="12.75">
      <c r="B103" s="176" t="s">
        <v>270</v>
      </c>
    </row>
    <row r="104" ht="12.75">
      <c r="B104" s="176" t="s">
        <v>271</v>
      </c>
    </row>
    <row r="105" spans="1:6" ht="12.75">
      <c r="A105" s="185">
        <v>28</v>
      </c>
      <c r="B105" s="176" t="s">
        <v>303</v>
      </c>
      <c r="E105" s="176">
        <v>5</v>
      </c>
      <c r="F105" s="176">
        <v>277</v>
      </c>
    </row>
    <row r="106" spans="1:6" ht="12.75">
      <c r="A106" s="185">
        <v>29</v>
      </c>
      <c r="B106" s="176" t="s">
        <v>272</v>
      </c>
      <c r="E106" s="176">
        <v>5</v>
      </c>
      <c r="F106" s="176">
        <v>277</v>
      </c>
    </row>
    <row r="107" spans="1:6" ht="12.75">
      <c r="A107" s="183" t="s">
        <v>144</v>
      </c>
      <c r="B107" s="176" t="s">
        <v>207</v>
      </c>
      <c r="E107" s="176">
        <v>2</v>
      </c>
      <c r="F107" s="176">
        <v>225</v>
      </c>
    </row>
    <row r="108" spans="1:6" ht="12.75">
      <c r="A108" s="184" t="s">
        <v>145</v>
      </c>
      <c r="B108" s="176" t="s">
        <v>208</v>
      </c>
      <c r="E108" s="176">
        <v>3</v>
      </c>
      <c r="F108" s="176">
        <v>46</v>
      </c>
    </row>
    <row r="109" spans="1:6" ht="12.75">
      <c r="A109" s="184" t="s">
        <v>158</v>
      </c>
      <c r="B109" s="176" t="s">
        <v>68</v>
      </c>
      <c r="E109" s="184" t="s">
        <v>265</v>
      </c>
      <c r="F109" s="176" t="s">
        <v>309</v>
      </c>
    </row>
    <row r="110" ht="12.75">
      <c r="A110" s="184"/>
    </row>
    <row r="111" ht="12.75">
      <c r="B111" s="176" t="s">
        <v>273</v>
      </c>
    </row>
    <row r="112" spans="1:7" ht="12.75">
      <c r="A112" s="185">
        <v>30</v>
      </c>
      <c r="B112" s="176" t="s">
        <v>269</v>
      </c>
      <c r="E112" s="176">
        <v>0</v>
      </c>
      <c r="F112" s="189">
        <v>20680</v>
      </c>
      <c r="G112" s="189"/>
    </row>
    <row r="113" spans="1:7" ht="12.75">
      <c r="A113" s="185">
        <v>31</v>
      </c>
      <c r="B113" s="176" t="s">
        <v>264</v>
      </c>
      <c r="E113" s="176">
        <v>0</v>
      </c>
      <c r="F113" s="189">
        <v>18797</v>
      </c>
      <c r="G113" s="189"/>
    </row>
    <row r="115" spans="1:6" ht="12.75">
      <c r="A115" s="185">
        <v>32</v>
      </c>
      <c r="B115" s="176" t="s">
        <v>51</v>
      </c>
      <c r="E115" s="176">
        <v>7</v>
      </c>
      <c r="F115" s="176">
        <v>387</v>
      </c>
    </row>
    <row r="116" spans="1:6" ht="12.75">
      <c r="A116" s="185">
        <v>33</v>
      </c>
      <c r="B116" s="176" t="s">
        <v>275</v>
      </c>
      <c r="E116" s="176">
        <v>0</v>
      </c>
      <c r="F116" s="176">
        <v>150</v>
      </c>
    </row>
    <row r="117" spans="1:6" ht="12.75">
      <c r="A117" s="185">
        <v>34</v>
      </c>
      <c r="B117" s="176" t="s">
        <v>276</v>
      </c>
      <c r="E117" s="176">
        <v>0</v>
      </c>
      <c r="F117" s="176">
        <v>10</v>
      </c>
    </row>
    <row r="118" ht="12.75">
      <c r="A118" s="185"/>
    </row>
    <row r="119" ht="12.75">
      <c r="B119" s="176" t="s">
        <v>277</v>
      </c>
    </row>
    <row r="120" spans="1:6" ht="12.75">
      <c r="A120" s="185">
        <v>35</v>
      </c>
      <c r="B120" s="176" t="s">
        <v>269</v>
      </c>
      <c r="E120" s="176">
        <v>26</v>
      </c>
      <c r="F120" s="176">
        <v>46</v>
      </c>
    </row>
    <row r="121" spans="1:6" ht="12.75">
      <c r="A121" s="185">
        <v>36</v>
      </c>
      <c r="B121" s="176" t="s">
        <v>264</v>
      </c>
      <c r="E121" s="176">
        <v>26</v>
      </c>
      <c r="F121" s="176">
        <v>46</v>
      </c>
    </row>
    <row r="123" ht="12.75">
      <c r="B123" s="176" t="s">
        <v>278</v>
      </c>
    </row>
    <row r="124" spans="1:6" ht="12.75">
      <c r="A124" s="185">
        <v>37</v>
      </c>
      <c r="B124" s="176" t="s">
        <v>269</v>
      </c>
      <c r="E124" s="176">
        <v>145</v>
      </c>
      <c r="F124" s="176">
        <v>523</v>
      </c>
    </row>
    <row r="125" spans="1:6" ht="12.75">
      <c r="A125" s="185">
        <v>38</v>
      </c>
      <c r="B125" s="176" t="s">
        <v>264</v>
      </c>
      <c r="E125" s="176">
        <v>145</v>
      </c>
      <c r="F125" s="176">
        <v>506</v>
      </c>
    </row>
    <row r="126" ht="12.75">
      <c r="A126" s="185"/>
    </row>
    <row r="127" spans="1:2" ht="12.75">
      <c r="A127" s="185"/>
      <c r="B127" s="176" t="s">
        <v>279</v>
      </c>
    </row>
    <row r="128" spans="1:6" ht="12.75">
      <c r="A128" s="185">
        <v>39</v>
      </c>
      <c r="B128" s="176" t="s">
        <v>269</v>
      </c>
      <c r="E128" s="176">
        <v>0</v>
      </c>
      <c r="F128" s="176">
        <v>26</v>
      </c>
    </row>
    <row r="129" spans="1:6" ht="12.75">
      <c r="A129" s="185">
        <v>40</v>
      </c>
      <c r="B129" s="176" t="s">
        <v>264</v>
      </c>
      <c r="E129" s="176">
        <v>0</v>
      </c>
      <c r="F129" s="176">
        <v>19</v>
      </c>
    </row>
    <row r="131" spans="1:6" ht="12.75">
      <c r="A131" s="185">
        <v>41</v>
      </c>
      <c r="B131" s="176" t="s">
        <v>60</v>
      </c>
      <c r="E131" s="176">
        <v>0</v>
      </c>
      <c r="F131" s="176">
        <v>0</v>
      </c>
    </row>
    <row r="134" ht="12.75">
      <c r="A134" s="182" t="s">
        <v>280</v>
      </c>
    </row>
    <row r="135" ht="12.75">
      <c r="A135" s="182"/>
    </row>
    <row r="136" spans="1:6" ht="12.75">
      <c r="A136" s="182"/>
      <c r="F136" s="184" t="s">
        <v>239</v>
      </c>
    </row>
    <row r="138" ht="12.75">
      <c r="B138" s="176" t="s">
        <v>281</v>
      </c>
    </row>
    <row r="139" spans="1:6" ht="12.75">
      <c r="A139" s="185">
        <v>42</v>
      </c>
      <c r="B139" s="176" t="s">
        <v>73</v>
      </c>
      <c r="F139" s="176">
        <v>4025</v>
      </c>
    </row>
    <row r="140" spans="1:6" ht="12.75">
      <c r="A140" s="183" t="s">
        <v>160</v>
      </c>
      <c r="B140" s="176" t="s">
        <v>74</v>
      </c>
      <c r="F140" s="176">
        <v>1750</v>
      </c>
    </row>
    <row r="141" spans="1:6" ht="12.75">
      <c r="A141" s="183" t="s">
        <v>161</v>
      </c>
      <c r="B141" s="176" t="s">
        <v>75</v>
      </c>
      <c r="F141" s="176">
        <v>0</v>
      </c>
    </row>
    <row r="142" spans="1:6" ht="12.75">
      <c r="A142" s="185">
        <v>43</v>
      </c>
      <c r="B142" s="176" t="s">
        <v>282</v>
      </c>
      <c r="F142" s="176">
        <v>4096</v>
      </c>
    </row>
    <row r="144" ht="12.75">
      <c r="B144" s="176" t="s">
        <v>283</v>
      </c>
    </row>
    <row r="145" ht="12.75">
      <c r="B145" s="176" t="s">
        <v>284</v>
      </c>
    </row>
    <row r="146" spans="1:6" ht="12.75">
      <c r="A146" s="185">
        <v>44</v>
      </c>
      <c r="B146" s="176" t="s">
        <v>285</v>
      </c>
      <c r="F146" s="176">
        <v>69</v>
      </c>
    </row>
    <row r="147" spans="1:6" ht="12.75">
      <c r="A147" s="185">
        <v>45</v>
      </c>
      <c r="B147" s="176" t="s">
        <v>286</v>
      </c>
      <c r="F147" s="176">
        <v>30</v>
      </c>
    </row>
    <row r="148" spans="1:6" ht="12.75">
      <c r="A148" s="185">
        <v>46</v>
      </c>
      <c r="B148" s="182" t="s">
        <v>205</v>
      </c>
      <c r="F148" s="176">
        <v>99</v>
      </c>
    </row>
    <row r="149" spans="1:6" ht="12.75">
      <c r="A149" s="184" t="s">
        <v>166</v>
      </c>
      <c r="B149" s="176" t="s">
        <v>287</v>
      </c>
      <c r="F149" s="176">
        <v>14</v>
      </c>
    </row>
    <row r="150" spans="1:6" ht="12.75">
      <c r="A150" s="184" t="s">
        <v>167</v>
      </c>
      <c r="B150" s="176" t="s">
        <v>288</v>
      </c>
      <c r="F150" s="176">
        <v>3</v>
      </c>
    </row>
    <row r="152" ht="12.75">
      <c r="B152" s="176" t="s">
        <v>289</v>
      </c>
    </row>
    <row r="153" ht="12.75">
      <c r="B153" s="176" t="s">
        <v>290</v>
      </c>
    </row>
    <row r="154" spans="1:6" ht="12.75">
      <c r="A154" s="185">
        <v>47</v>
      </c>
      <c r="B154" s="176" t="s">
        <v>285</v>
      </c>
      <c r="F154" s="176" t="s">
        <v>309</v>
      </c>
    </row>
    <row r="155" spans="1:6" ht="12.75">
      <c r="A155" s="185">
        <v>48</v>
      </c>
      <c r="B155" s="176" t="s">
        <v>286</v>
      </c>
      <c r="F155" s="176" t="s">
        <v>309</v>
      </c>
    </row>
    <row r="156" spans="1:6" ht="12.75">
      <c r="A156" s="185">
        <v>49</v>
      </c>
      <c r="B156" s="182" t="s">
        <v>205</v>
      </c>
      <c r="F156" s="176">
        <v>145</v>
      </c>
    </row>
    <row r="157" spans="1:6" ht="12.75">
      <c r="A157" s="184" t="s">
        <v>171</v>
      </c>
      <c r="B157" s="176" t="s">
        <v>291</v>
      </c>
      <c r="F157" s="176">
        <v>83</v>
      </c>
    </row>
    <row r="158" spans="1:6" ht="12.75">
      <c r="A158" s="184" t="s">
        <v>172</v>
      </c>
      <c r="B158" s="176" t="s">
        <v>292</v>
      </c>
      <c r="F158" s="176">
        <v>3</v>
      </c>
    </row>
    <row r="160" ht="12.75">
      <c r="B160" s="176" t="s">
        <v>293</v>
      </c>
    </row>
    <row r="161" spans="1:6" ht="12.75">
      <c r="A161" s="185">
        <v>50</v>
      </c>
      <c r="B161" s="176" t="s">
        <v>294</v>
      </c>
      <c r="F161" s="176">
        <v>41</v>
      </c>
    </row>
    <row r="162" spans="1:6" ht="12.75">
      <c r="A162" s="183" t="s">
        <v>174</v>
      </c>
      <c r="B162" s="176" t="s">
        <v>295</v>
      </c>
      <c r="F162" s="176">
        <v>0</v>
      </c>
    </row>
    <row r="163" spans="1:6" ht="12.75">
      <c r="A163" s="185">
        <v>51</v>
      </c>
      <c r="B163" s="176" t="s">
        <v>296</v>
      </c>
      <c r="F163" s="176">
        <v>747</v>
      </c>
    </row>
    <row r="164" spans="1:6" ht="12.75">
      <c r="A164" s="184" t="s">
        <v>176</v>
      </c>
      <c r="B164" s="176" t="s">
        <v>297</v>
      </c>
      <c r="F164" s="176">
        <v>0</v>
      </c>
    </row>
    <row r="165" ht="12.75">
      <c r="B165" s="176" t="s">
        <v>298</v>
      </c>
    </row>
    <row r="166" spans="1:6" ht="12.75">
      <c r="A166" s="184" t="s">
        <v>177</v>
      </c>
      <c r="B166" s="176" t="s">
        <v>297</v>
      </c>
      <c r="F166" s="176">
        <v>747</v>
      </c>
    </row>
    <row r="167" ht="12.75">
      <c r="B167" s="176" t="s">
        <v>299</v>
      </c>
    </row>
    <row r="169" ht="12.75">
      <c r="A169" s="182" t="s">
        <v>300</v>
      </c>
    </row>
    <row r="171" spans="1:6" ht="12.75">
      <c r="A171" s="184" t="s">
        <v>257</v>
      </c>
      <c r="C171" s="184" t="s">
        <v>247</v>
      </c>
      <c r="F171" s="184" t="s">
        <v>239</v>
      </c>
    </row>
    <row r="173" spans="1:6" ht="12.75">
      <c r="A173" s="185">
        <v>52</v>
      </c>
      <c r="B173" s="176" t="s">
        <v>91</v>
      </c>
      <c r="F173" s="176">
        <v>78.5</v>
      </c>
    </row>
    <row r="174" spans="1:6" ht="12.75">
      <c r="A174" s="183" t="s">
        <v>179</v>
      </c>
      <c r="B174" s="176" t="s">
        <v>301</v>
      </c>
      <c r="F174" s="176">
        <v>48.5</v>
      </c>
    </row>
    <row r="175" ht="12.75">
      <c r="B175" s="176" t="s">
        <v>302</v>
      </c>
    </row>
    <row r="176" spans="1:6" ht="12.75">
      <c r="A176" s="185">
        <v>53</v>
      </c>
      <c r="B176" s="176" t="s">
        <v>93</v>
      </c>
      <c r="F176" s="176">
        <v>2082</v>
      </c>
    </row>
    <row r="177" spans="1:6" ht="12.75">
      <c r="A177" s="185">
        <v>54</v>
      </c>
      <c r="B177" s="176" t="s">
        <v>94</v>
      </c>
      <c r="F177" s="176">
        <v>61.75</v>
      </c>
    </row>
    <row r="179" ht="12.75">
      <c r="B179" s="190"/>
    </row>
  </sheetData>
  <printOptions gridLines="1"/>
  <pageMargins left="0.75" right="0.75" top="1" bottom="1" header="0.5" footer="0.5"/>
  <pageSetup orientation="portrait" r:id="rId1"/>
  <headerFooter alignWithMargins="0"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193" customWidth="1"/>
  </cols>
  <sheetData>
    <row r="1" spans="1:3" ht="18">
      <c r="A1" s="191" t="s">
        <v>218</v>
      </c>
      <c r="B1" s="192"/>
      <c r="C1" s="192"/>
    </row>
    <row r="2" spans="1:3" ht="18">
      <c r="A2" s="192" t="s">
        <v>219</v>
      </c>
      <c r="B2" s="192"/>
      <c r="C2" s="192"/>
    </row>
    <row r="3" spans="1:3" ht="18">
      <c r="A3" s="194" t="s">
        <v>220</v>
      </c>
      <c r="B3" s="192"/>
      <c r="C3" s="192" t="s">
        <v>221</v>
      </c>
    </row>
    <row r="5" spans="1:5" ht="12.75">
      <c r="A5" s="195" t="s">
        <v>222</v>
      </c>
      <c r="B5" s="196" t="s">
        <v>380</v>
      </c>
      <c r="C5" s="197"/>
      <c r="D5" s="197"/>
      <c r="E5" s="198"/>
    </row>
    <row r="7" spans="1:5" ht="12.75">
      <c r="A7" s="199" t="s">
        <v>223</v>
      </c>
      <c r="C7" s="196" t="s">
        <v>381</v>
      </c>
      <c r="D7" s="197"/>
      <c r="E7" s="198"/>
    </row>
    <row r="9" spans="1:5" ht="12.75">
      <c r="A9" s="199" t="s">
        <v>225</v>
      </c>
      <c r="C9" s="196" t="s">
        <v>376</v>
      </c>
      <c r="D9" s="197"/>
      <c r="E9" s="198"/>
    </row>
    <row r="11" spans="1:3" ht="12.75">
      <c r="A11" s="199" t="s">
        <v>227</v>
      </c>
      <c r="B11" s="196" t="s">
        <v>382</v>
      </c>
      <c r="C11" s="198"/>
    </row>
    <row r="13" spans="1:3" ht="12.75">
      <c r="A13" s="199" t="s">
        <v>229</v>
      </c>
      <c r="B13" s="196" t="s">
        <v>383</v>
      </c>
      <c r="C13" s="198"/>
    </row>
    <row r="15" spans="1:4" ht="12.75">
      <c r="A15" s="199" t="s">
        <v>231</v>
      </c>
      <c r="C15" s="196" t="s">
        <v>384</v>
      </c>
      <c r="D15" s="198"/>
    </row>
    <row r="19" ht="12.75">
      <c r="A19" s="199" t="s">
        <v>233</v>
      </c>
    </row>
    <row r="20" ht="12.75">
      <c r="A20" s="199" t="s">
        <v>234</v>
      </c>
    </row>
    <row r="21" ht="12.75">
      <c r="A21" s="199" t="s">
        <v>235</v>
      </c>
    </row>
    <row r="22" ht="12.75">
      <c r="A22" s="199"/>
    </row>
    <row r="24" ht="12.75">
      <c r="A24" s="199" t="s">
        <v>236</v>
      </c>
    </row>
    <row r="25" ht="12.75">
      <c r="A25" s="199"/>
    </row>
    <row r="26" spans="1:6" ht="12.75">
      <c r="A26" s="200" t="s">
        <v>237</v>
      </c>
      <c r="C26" s="201" t="s">
        <v>238</v>
      </c>
      <c r="F26" s="201" t="s">
        <v>239</v>
      </c>
    </row>
    <row r="28" spans="1:2" ht="12.75">
      <c r="A28" s="202">
        <v>1</v>
      </c>
      <c r="B28" s="193" t="s">
        <v>240</v>
      </c>
    </row>
    <row r="29" ht="12.75">
      <c r="A29" s="202"/>
    </row>
    <row r="31" ht="12.75">
      <c r="A31" s="195" t="s">
        <v>241</v>
      </c>
    </row>
    <row r="33" spans="1:6" ht="12.75">
      <c r="A33" s="201" t="s">
        <v>237</v>
      </c>
      <c r="C33" s="201" t="s">
        <v>242</v>
      </c>
      <c r="F33" s="201" t="s">
        <v>243</v>
      </c>
    </row>
    <row r="34" spans="1:4" ht="12.75">
      <c r="A34" s="201"/>
      <c r="D34" s="201"/>
    </row>
    <row r="35" spans="1:6" ht="12.75">
      <c r="A35" s="202">
        <v>2</v>
      </c>
      <c r="B35" s="193" t="s">
        <v>244</v>
      </c>
      <c r="F35" s="193">
        <v>7.75</v>
      </c>
    </row>
    <row r="36" spans="1:6" ht="12.75">
      <c r="A36" s="200" t="s">
        <v>98</v>
      </c>
      <c r="B36" s="193" t="s">
        <v>11</v>
      </c>
      <c r="F36" s="193">
        <v>7.75</v>
      </c>
    </row>
    <row r="37" spans="1:6" ht="12.75">
      <c r="A37" s="200" t="s">
        <v>99</v>
      </c>
      <c r="B37" s="193" t="s">
        <v>12</v>
      </c>
      <c r="F37" s="193">
        <v>0</v>
      </c>
    </row>
    <row r="39" spans="1:6" ht="12.75">
      <c r="A39" s="202">
        <v>3</v>
      </c>
      <c r="B39" s="193" t="s">
        <v>13</v>
      </c>
      <c r="F39" s="193">
        <v>8</v>
      </c>
    </row>
    <row r="40" spans="1:6" ht="12.75">
      <c r="A40" s="200" t="s">
        <v>101</v>
      </c>
      <c r="B40" s="193" t="s">
        <v>14</v>
      </c>
      <c r="F40" s="193">
        <v>8</v>
      </c>
    </row>
    <row r="41" spans="1:6" ht="12.75">
      <c r="A41" s="202">
        <v>4</v>
      </c>
      <c r="B41" s="193" t="s">
        <v>206</v>
      </c>
      <c r="F41" s="193">
        <v>0</v>
      </c>
    </row>
    <row r="42" spans="1:6" ht="12.75">
      <c r="A42" s="202">
        <v>5</v>
      </c>
      <c r="B42" s="193" t="s">
        <v>15</v>
      </c>
      <c r="F42" s="193">
        <v>2.7</v>
      </c>
    </row>
    <row r="43" spans="1:6" ht="12.75">
      <c r="A43" s="202">
        <v>6</v>
      </c>
      <c r="B43" s="199" t="s">
        <v>245</v>
      </c>
      <c r="F43" s="193">
        <f>F35+F39+F41+F42</f>
        <v>18.45</v>
      </c>
    </row>
    <row r="46" ht="12.75">
      <c r="A46" s="199" t="s">
        <v>246</v>
      </c>
    </row>
    <row r="48" spans="1:6" ht="12.75">
      <c r="A48" s="201" t="s">
        <v>237</v>
      </c>
      <c r="C48" s="201" t="s">
        <v>247</v>
      </c>
      <c r="F48" s="201" t="s">
        <v>248</v>
      </c>
    </row>
    <row r="49" spans="1:4" ht="12.75">
      <c r="A49" s="201"/>
      <c r="D49" s="201"/>
    </row>
    <row r="50" ht="12.75">
      <c r="B50" s="199" t="s">
        <v>249</v>
      </c>
    </row>
    <row r="51" spans="1:7" ht="12.75">
      <c r="A51" s="202">
        <v>7</v>
      </c>
      <c r="B51" s="193" t="s">
        <v>16</v>
      </c>
      <c r="F51" s="193">
        <v>523489</v>
      </c>
      <c r="G51" s="201"/>
    </row>
    <row r="52" spans="1:7" ht="12.75">
      <c r="A52" s="200" t="s">
        <v>105</v>
      </c>
      <c r="B52" s="193" t="s">
        <v>17</v>
      </c>
      <c r="F52" s="193">
        <v>523489</v>
      </c>
      <c r="G52" s="201"/>
    </row>
    <row r="53" spans="1:6" ht="12.75">
      <c r="A53" s="202">
        <v>8</v>
      </c>
      <c r="B53" s="193" t="s">
        <v>19</v>
      </c>
      <c r="F53" s="193">
        <v>290729</v>
      </c>
    </row>
    <row r="54" spans="1:6" ht="12.75">
      <c r="A54" s="202">
        <v>9</v>
      </c>
      <c r="B54" s="193" t="s">
        <v>20</v>
      </c>
      <c r="F54" s="193">
        <v>40112</v>
      </c>
    </row>
    <row r="56" ht="12.75">
      <c r="B56" s="199" t="s">
        <v>5</v>
      </c>
    </row>
    <row r="57" spans="1:6" ht="12.75">
      <c r="A57" s="202">
        <v>10</v>
      </c>
      <c r="B57" s="193" t="s">
        <v>21</v>
      </c>
      <c r="F57" s="193">
        <v>85723</v>
      </c>
    </row>
    <row r="58" spans="1:6" ht="12.75">
      <c r="A58" s="201" t="s">
        <v>111</v>
      </c>
      <c r="B58" s="193" t="s">
        <v>22</v>
      </c>
      <c r="F58" s="193">
        <v>85723</v>
      </c>
    </row>
    <row r="59" spans="1:6" ht="12.75">
      <c r="A59" s="202">
        <v>11</v>
      </c>
      <c r="B59" s="193" t="s">
        <v>250</v>
      </c>
      <c r="F59" s="193">
        <v>75659</v>
      </c>
    </row>
    <row r="60" spans="1:6" ht="12.75">
      <c r="A60" s="201" t="s">
        <v>113</v>
      </c>
      <c r="B60" s="193" t="s">
        <v>24</v>
      </c>
      <c r="F60" s="193">
        <v>65809</v>
      </c>
    </row>
    <row r="61" spans="1:6" ht="12.75">
      <c r="A61" s="201" t="s">
        <v>114</v>
      </c>
      <c r="B61" s="193" t="s">
        <v>25</v>
      </c>
      <c r="F61" s="193">
        <v>9850</v>
      </c>
    </row>
    <row r="62" spans="1:6" ht="12.75">
      <c r="A62" s="202">
        <v>12</v>
      </c>
      <c r="B62" s="193" t="s">
        <v>26</v>
      </c>
      <c r="F62" s="193">
        <v>0</v>
      </c>
    </row>
    <row r="63" spans="1:6" ht="12.75">
      <c r="A63" s="202">
        <v>13</v>
      </c>
      <c r="B63" s="193" t="s">
        <v>27</v>
      </c>
      <c r="F63" s="193">
        <v>16609</v>
      </c>
    </row>
    <row r="64" spans="1:6" ht="12.75">
      <c r="A64" s="202">
        <v>14</v>
      </c>
      <c r="B64" s="193" t="s">
        <v>28</v>
      </c>
      <c r="F64" s="193">
        <v>95220</v>
      </c>
    </row>
    <row r="65" spans="1:6" ht="12.75">
      <c r="A65" s="200" t="s">
        <v>118</v>
      </c>
      <c r="B65" s="193" t="s">
        <v>29</v>
      </c>
      <c r="F65" s="193">
        <v>95870</v>
      </c>
    </row>
    <row r="66" spans="1:7" ht="12.75">
      <c r="A66" s="202">
        <v>15</v>
      </c>
      <c r="B66" s="193" t="s">
        <v>251</v>
      </c>
      <c r="F66" s="193">
        <v>2695</v>
      </c>
      <c r="G66" s="201"/>
    </row>
    <row r="67" spans="1:6" ht="12.75">
      <c r="A67" s="202">
        <v>16</v>
      </c>
      <c r="B67" s="193" t="s">
        <v>31</v>
      </c>
      <c r="F67" s="193">
        <v>7263</v>
      </c>
    </row>
    <row r="69" spans="1:6" ht="12.75">
      <c r="A69" s="202">
        <v>17</v>
      </c>
      <c r="B69" s="193" t="s">
        <v>32</v>
      </c>
      <c r="F69" s="193">
        <v>8040</v>
      </c>
    </row>
    <row r="70" spans="1:6" ht="12.75">
      <c r="A70" s="202">
        <v>18</v>
      </c>
      <c r="B70" s="193" t="s">
        <v>33</v>
      </c>
      <c r="F70" s="193">
        <v>3567</v>
      </c>
    </row>
    <row r="71" spans="1:6" ht="12.75">
      <c r="A71" s="202">
        <v>19</v>
      </c>
      <c r="B71" s="193" t="s">
        <v>34</v>
      </c>
      <c r="F71" s="193">
        <v>25901</v>
      </c>
    </row>
    <row r="72" spans="1:6" ht="12.75">
      <c r="A72" s="202">
        <v>20</v>
      </c>
      <c r="B72" s="193" t="s">
        <v>253</v>
      </c>
      <c r="F72" s="193">
        <v>19137</v>
      </c>
    </row>
    <row r="73" spans="1:6" ht="12.75">
      <c r="A73" s="202">
        <v>21</v>
      </c>
      <c r="B73" s="193" t="s">
        <v>36</v>
      </c>
      <c r="F73" s="193">
        <v>64465</v>
      </c>
    </row>
    <row r="74" spans="1:6" ht="12.75">
      <c r="A74" s="202">
        <v>22</v>
      </c>
      <c r="B74" s="199" t="s">
        <v>254</v>
      </c>
      <c r="F74" s="193">
        <f>SUM(F51,F53,F54,F57,F59,F62:F64,F66,F67,F69:F73)</f>
        <v>1258609</v>
      </c>
    </row>
    <row r="75" spans="1:6" ht="12.75">
      <c r="A75" s="202">
        <v>23</v>
      </c>
      <c r="B75" s="193" t="s">
        <v>37</v>
      </c>
      <c r="F75" s="193">
        <v>0</v>
      </c>
    </row>
    <row r="76" spans="1:6" ht="12.75">
      <c r="A76" s="201" t="s">
        <v>129</v>
      </c>
      <c r="B76" s="193" t="s">
        <v>255</v>
      </c>
      <c r="F76" s="193">
        <f>F74+F75</f>
        <v>1258609</v>
      </c>
    </row>
    <row r="77" ht="12.75">
      <c r="A77" s="201"/>
    </row>
    <row r="78" ht="12.75">
      <c r="A78" s="201"/>
    </row>
    <row r="79" ht="12.75">
      <c r="A79" s="195" t="s">
        <v>256</v>
      </c>
    </row>
    <row r="81" spans="1:6" ht="12.75">
      <c r="A81" s="201" t="s">
        <v>257</v>
      </c>
      <c r="C81" s="203" t="s">
        <v>247</v>
      </c>
      <c r="E81" s="201" t="s">
        <v>6</v>
      </c>
      <c r="F81" s="201" t="s">
        <v>258</v>
      </c>
    </row>
    <row r="83" spans="2:6" ht="12.75">
      <c r="B83" s="193" t="s">
        <v>259</v>
      </c>
      <c r="E83" s="193" t="s">
        <v>310</v>
      </c>
      <c r="F83" s="193" t="s">
        <v>310</v>
      </c>
    </row>
    <row r="84" spans="2:6" ht="12.75">
      <c r="B84" s="193" t="s">
        <v>260</v>
      </c>
      <c r="E84" s="193" t="s">
        <v>310</v>
      </c>
      <c r="F84" s="193" t="s">
        <v>310</v>
      </c>
    </row>
    <row r="85" spans="2:6" ht="12.75">
      <c r="B85" s="193" t="s">
        <v>261</v>
      </c>
      <c r="E85" s="193" t="s">
        <v>310</v>
      </c>
      <c r="F85" s="193" t="s">
        <v>310</v>
      </c>
    </row>
    <row r="86" ht="12.75">
      <c r="B86" s="193" t="s">
        <v>262</v>
      </c>
    </row>
    <row r="87" spans="1:6" ht="12.75">
      <c r="A87" s="202">
        <v>24</v>
      </c>
      <c r="B87" s="193" t="s">
        <v>263</v>
      </c>
      <c r="E87" s="193">
        <v>3792</v>
      </c>
      <c r="F87" s="193">
        <v>52739</v>
      </c>
    </row>
    <row r="88" spans="1:6" ht="12.75">
      <c r="A88" s="202">
        <v>25</v>
      </c>
      <c r="B88" s="193" t="s">
        <v>264</v>
      </c>
      <c r="E88" s="193">
        <v>3298</v>
      </c>
      <c r="F88" s="193">
        <v>47850</v>
      </c>
    </row>
    <row r="89" spans="1:6" ht="12.75">
      <c r="A89" s="201" t="s">
        <v>132</v>
      </c>
      <c r="B89" s="193" t="s">
        <v>38</v>
      </c>
      <c r="E89" s="193">
        <v>3364</v>
      </c>
      <c r="F89" s="193">
        <v>48212</v>
      </c>
    </row>
    <row r="90" spans="1:6" ht="12.75">
      <c r="A90" s="201" t="s">
        <v>134</v>
      </c>
      <c r="B90" s="193" t="s">
        <v>40</v>
      </c>
      <c r="E90" s="193">
        <v>3364</v>
      </c>
      <c r="F90" s="201" t="s">
        <v>265</v>
      </c>
    </row>
    <row r="91" spans="1:6" ht="12.75">
      <c r="A91" s="201" t="s">
        <v>135</v>
      </c>
      <c r="B91" s="193" t="s">
        <v>41</v>
      </c>
      <c r="E91" s="193">
        <v>56</v>
      </c>
      <c r="F91" s="201" t="s">
        <v>265</v>
      </c>
    </row>
    <row r="92" spans="1:6" ht="12.75">
      <c r="A92" s="201" t="s">
        <v>136</v>
      </c>
      <c r="B92" s="193" t="s">
        <v>42</v>
      </c>
      <c r="E92" s="193">
        <v>341</v>
      </c>
      <c r="F92" s="193">
        <v>4262</v>
      </c>
    </row>
    <row r="93" spans="1:6" ht="12.75">
      <c r="A93" s="201" t="s">
        <v>137</v>
      </c>
      <c r="B93" s="193" t="s">
        <v>43</v>
      </c>
      <c r="E93" s="193">
        <v>87</v>
      </c>
      <c r="F93" s="193">
        <v>259</v>
      </c>
    </row>
    <row r="94" spans="1:6" ht="12.75">
      <c r="A94" s="201" t="s">
        <v>138</v>
      </c>
      <c r="B94" s="193" t="s">
        <v>44</v>
      </c>
      <c r="E94" s="193">
        <v>0</v>
      </c>
      <c r="F94" s="193">
        <v>11</v>
      </c>
    </row>
    <row r="95" spans="1:6" ht="12.75">
      <c r="A95" s="201" t="s">
        <v>139</v>
      </c>
      <c r="B95" s="193" t="s">
        <v>45</v>
      </c>
      <c r="E95" s="193">
        <v>189</v>
      </c>
      <c r="F95" s="201" t="s">
        <v>265</v>
      </c>
    </row>
    <row r="96" spans="1:6" ht="12.75">
      <c r="A96" s="200" t="s">
        <v>133</v>
      </c>
      <c r="B96" s="193" t="s">
        <v>63</v>
      </c>
      <c r="E96" s="193">
        <v>3156</v>
      </c>
      <c r="F96" s="193">
        <v>46920</v>
      </c>
    </row>
    <row r="98" ht="12.75">
      <c r="B98" s="193" t="s">
        <v>267</v>
      </c>
    </row>
    <row r="99" ht="12.75">
      <c r="B99" s="193" t="s">
        <v>268</v>
      </c>
    </row>
    <row r="100" spans="1:6" ht="12.75">
      <c r="A100" s="202">
        <v>26</v>
      </c>
      <c r="B100" s="193" t="s">
        <v>269</v>
      </c>
      <c r="E100" s="193">
        <v>0</v>
      </c>
      <c r="F100" s="193">
        <v>0</v>
      </c>
    </row>
    <row r="101" spans="1:6" ht="12.75">
      <c r="A101" s="202">
        <v>27</v>
      </c>
      <c r="B101" s="193" t="s">
        <v>264</v>
      </c>
      <c r="E101" s="193">
        <v>0</v>
      </c>
      <c r="F101" s="193">
        <v>0</v>
      </c>
    </row>
    <row r="103" ht="12.75">
      <c r="B103" s="193" t="s">
        <v>270</v>
      </c>
    </row>
    <row r="104" ht="12.75">
      <c r="B104" s="193" t="s">
        <v>271</v>
      </c>
    </row>
    <row r="105" spans="1:6" ht="12.75">
      <c r="A105" s="202">
        <v>28</v>
      </c>
      <c r="B105" s="193" t="s">
        <v>303</v>
      </c>
      <c r="E105" s="193">
        <v>17</v>
      </c>
      <c r="F105" s="193">
        <v>463</v>
      </c>
    </row>
    <row r="106" spans="1:6" ht="12.75">
      <c r="A106" s="202">
        <v>29</v>
      </c>
      <c r="B106" s="193" t="s">
        <v>272</v>
      </c>
      <c r="E106" s="193">
        <v>17</v>
      </c>
      <c r="F106" s="193">
        <v>378</v>
      </c>
    </row>
    <row r="107" spans="1:6" ht="12.75">
      <c r="A107" s="200" t="s">
        <v>144</v>
      </c>
      <c r="B107" s="193" t="s">
        <v>207</v>
      </c>
      <c r="E107" s="193">
        <v>11</v>
      </c>
      <c r="F107" s="193">
        <v>321</v>
      </c>
    </row>
    <row r="108" spans="1:6" ht="12.75">
      <c r="A108" s="201" t="s">
        <v>145</v>
      </c>
      <c r="B108" s="193" t="s">
        <v>208</v>
      </c>
      <c r="E108" s="193">
        <v>2</v>
      </c>
      <c r="F108" s="193">
        <v>87</v>
      </c>
    </row>
    <row r="109" spans="1:6" ht="12.75">
      <c r="A109" s="201" t="s">
        <v>158</v>
      </c>
      <c r="B109" s="193" t="s">
        <v>68</v>
      </c>
      <c r="E109" s="201" t="s">
        <v>265</v>
      </c>
      <c r="F109" s="193">
        <v>12255</v>
      </c>
    </row>
    <row r="110" ht="12.75">
      <c r="A110" s="201"/>
    </row>
    <row r="111" ht="12.75">
      <c r="B111" s="193" t="s">
        <v>273</v>
      </c>
    </row>
    <row r="112" spans="1:6" ht="12.75">
      <c r="A112" s="202">
        <v>30</v>
      </c>
      <c r="B112" s="193" t="s">
        <v>269</v>
      </c>
      <c r="E112" s="193">
        <v>0</v>
      </c>
      <c r="F112" s="193">
        <v>0</v>
      </c>
    </row>
    <row r="113" spans="1:6" ht="12.75">
      <c r="A113" s="202">
        <v>31</v>
      </c>
      <c r="B113" s="193" t="s">
        <v>264</v>
      </c>
      <c r="E113" s="193">
        <v>0</v>
      </c>
      <c r="F113" s="193">
        <v>0</v>
      </c>
    </row>
    <row r="115" spans="1:6" ht="12.75">
      <c r="A115" s="202">
        <v>32</v>
      </c>
      <c r="B115" s="193" t="s">
        <v>51</v>
      </c>
      <c r="E115" s="193">
        <v>0</v>
      </c>
      <c r="F115" s="193">
        <v>36</v>
      </c>
    </row>
    <row r="116" spans="1:6" ht="12.75">
      <c r="A116" s="202">
        <v>33</v>
      </c>
      <c r="B116" s="193" t="s">
        <v>275</v>
      </c>
      <c r="E116" s="193">
        <v>0</v>
      </c>
      <c r="F116" s="193">
        <v>1</v>
      </c>
    </row>
    <row r="117" spans="1:6" ht="12.75">
      <c r="A117" s="202">
        <v>34</v>
      </c>
      <c r="B117" s="193" t="s">
        <v>276</v>
      </c>
      <c r="E117" s="193">
        <v>0</v>
      </c>
      <c r="F117" s="193">
        <v>0</v>
      </c>
    </row>
    <row r="118" ht="12.75">
      <c r="A118" s="202"/>
    </row>
    <row r="119" spans="2:6" ht="12.75">
      <c r="B119" s="193" t="s">
        <v>277</v>
      </c>
      <c r="E119" s="193">
        <v>46</v>
      </c>
      <c r="F119" s="193">
        <v>149</v>
      </c>
    </row>
    <row r="120" spans="1:6" ht="12.75">
      <c r="A120" s="202">
        <v>35</v>
      </c>
      <c r="B120" s="193" t="s">
        <v>269</v>
      </c>
      <c r="E120" s="193">
        <v>25</v>
      </c>
      <c r="F120" s="193">
        <v>116</v>
      </c>
    </row>
    <row r="121" spans="1:2" ht="12.75">
      <c r="A121" s="202">
        <v>36</v>
      </c>
      <c r="B121" s="193" t="s">
        <v>264</v>
      </c>
    </row>
    <row r="123" ht="12.75">
      <c r="B123" s="193" t="s">
        <v>278</v>
      </c>
    </row>
    <row r="124" spans="1:6" ht="12.75">
      <c r="A124" s="202">
        <v>37</v>
      </c>
      <c r="B124" s="193" t="s">
        <v>269</v>
      </c>
      <c r="E124" s="193">
        <v>262</v>
      </c>
      <c r="F124" s="193">
        <v>1557</v>
      </c>
    </row>
    <row r="125" spans="1:6" ht="12.75">
      <c r="A125" s="202">
        <v>38</v>
      </c>
      <c r="B125" s="193" t="s">
        <v>264</v>
      </c>
      <c r="E125" s="193">
        <v>190</v>
      </c>
      <c r="F125" s="193">
        <v>858</v>
      </c>
    </row>
    <row r="126" ht="12.75">
      <c r="A126" s="202"/>
    </row>
    <row r="127" spans="1:2" ht="12.75">
      <c r="A127" s="202"/>
      <c r="B127" s="193" t="s">
        <v>279</v>
      </c>
    </row>
    <row r="128" spans="1:6" ht="12.75">
      <c r="A128" s="202">
        <v>39</v>
      </c>
      <c r="B128" s="193" t="s">
        <v>269</v>
      </c>
      <c r="E128" s="193">
        <v>53</v>
      </c>
      <c r="F128" s="193">
        <v>488</v>
      </c>
    </row>
    <row r="129" spans="1:6" ht="12.75">
      <c r="A129" s="202">
        <v>40</v>
      </c>
      <c r="B129" s="193" t="s">
        <v>264</v>
      </c>
      <c r="E129" s="193">
        <v>1</v>
      </c>
      <c r="F129" s="193">
        <v>330</v>
      </c>
    </row>
    <row r="131" spans="1:6" ht="12.75">
      <c r="A131" s="202">
        <v>41</v>
      </c>
      <c r="B131" s="193" t="s">
        <v>60</v>
      </c>
      <c r="E131" s="193">
        <v>0</v>
      </c>
      <c r="F131" s="193">
        <v>0</v>
      </c>
    </row>
    <row r="134" ht="12.75">
      <c r="A134" s="199" t="s">
        <v>280</v>
      </c>
    </row>
    <row r="135" ht="12.75">
      <c r="A135" s="199"/>
    </row>
    <row r="136" spans="1:6" ht="12.75">
      <c r="A136" s="199"/>
      <c r="F136" s="201" t="s">
        <v>239</v>
      </c>
    </row>
    <row r="138" ht="12.75">
      <c r="B138" s="193" t="s">
        <v>281</v>
      </c>
    </row>
    <row r="139" spans="1:6" ht="12.75">
      <c r="A139" s="202">
        <v>42</v>
      </c>
      <c r="B139" s="193" t="s">
        <v>73</v>
      </c>
      <c r="F139" s="193">
        <v>23604</v>
      </c>
    </row>
    <row r="140" spans="1:6" ht="12.75">
      <c r="A140" s="200" t="s">
        <v>160</v>
      </c>
      <c r="B140" s="193" t="s">
        <v>74</v>
      </c>
      <c r="F140" s="193">
        <v>5751</v>
      </c>
    </row>
    <row r="141" spans="1:6" ht="12.75">
      <c r="A141" s="200" t="s">
        <v>161</v>
      </c>
      <c r="B141" s="193" t="s">
        <v>75</v>
      </c>
      <c r="F141" s="193">
        <v>0</v>
      </c>
    </row>
    <row r="142" spans="1:6" ht="12.75">
      <c r="A142" s="202">
        <v>43</v>
      </c>
      <c r="B142" s="193" t="s">
        <v>282</v>
      </c>
      <c r="F142" s="193">
        <v>4000</v>
      </c>
    </row>
    <row r="144" ht="12.75">
      <c r="B144" s="193" t="s">
        <v>283</v>
      </c>
    </row>
    <row r="145" ht="12.75">
      <c r="B145" s="193" t="s">
        <v>284</v>
      </c>
    </row>
    <row r="146" spans="1:6" ht="12.75">
      <c r="A146" s="202">
        <v>44</v>
      </c>
      <c r="B146" s="193" t="s">
        <v>285</v>
      </c>
      <c r="F146" s="193">
        <v>625</v>
      </c>
    </row>
    <row r="147" spans="1:6" ht="12.75">
      <c r="A147" s="202">
        <v>45</v>
      </c>
      <c r="B147" s="193" t="s">
        <v>286</v>
      </c>
      <c r="F147" s="193">
        <v>154</v>
      </c>
    </row>
    <row r="148" spans="1:6" ht="12.75">
      <c r="A148" s="202">
        <v>46</v>
      </c>
      <c r="B148" s="199" t="s">
        <v>205</v>
      </c>
      <c r="F148" s="193">
        <v>779</v>
      </c>
    </row>
    <row r="149" spans="1:6" ht="12.75">
      <c r="A149" s="201" t="s">
        <v>166</v>
      </c>
      <c r="B149" s="193" t="s">
        <v>287</v>
      </c>
      <c r="F149" s="193">
        <v>288</v>
      </c>
    </row>
    <row r="150" spans="1:6" ht="12.75">
      <c r="A150" s="201" t="s">
        <v>167</v>
      </c>
      <c r="B150" s="193" t="s">
        <v>288</v>
      </c>
      <c r="F150" s="193">
        <v>32</v>
      </c>
    </row>
    <row r="152" ht="12.75">
      <c r="B152" s="193" t="s">
        <v>289</v>
      </c>
    </row>
    <row r="153" ht="12.75">
      <c r="B153" s="193" t="s">
        <v>290</v>
      </c>
    </row>
    <row r="154" spans="1:6" ht="12.75">
      <c r="A154" s="202">
        <v>47</v>
      </c>
      <c r="B154" s="193" t="s">
        <v>285</v>
      </c>
      <c r="F154" s="193">
        <v>1520</v>
      </c>
    </row>
    <row r="155" spans="1:6" ht="12.75">
      <c r="A155" s="202">
        <v>48</v>
      </c>
      <c r="B155" s="193" t="s">
        <v>286</v>
      </c>
      <c r="F155" s="193">
        <v>2105</v>
      </c>
    </row>
    <row r="156" spans="1:6" ht="12.75">
      <c r="A156" s="202">
        <v>49</v>
      </c>
      <c r="B156" s="199" t="s">
        <v>205</v>
      </c>
      <c r="F156" s="193">
        <v>3625</v>
      </c>
    </row>
    <row r="157" spans="1:6" ht="12.75">
      <c r="A157" s="201" t="s">
        <v>171</v>
      </c>
      <c r="B157" s="193" t="s">
        <v>291</v>
      </c>
      <c r="F157" s="193">
        <v>1004</v>
      </c>
    </row>
    <row r="158" spans="1:6" ht="12.75">
      <c r="A158" s="201" t="s">
        <v>172</v>
      </c>
      <c r="B158" s="193" t="s">
        <v>292</v>
      </c>
      <c r="F158" s="193">
        <v>260</v>
      </c>
    </row>
    <row r="160" ht="12.75">
      <c r="B160" s="193" t="s">
        <v>293</v>
      </c>
    </row>
    <row r="161" spans="1:6" ht="12.75">
      <c r="A161" s="202">
        <v>50</v>
      </c>
      <c r="B161" s="193" t="s">
        <v>294</v>
      </c>
      <c r="F161" s="193">
        <v>301</v>
      </c>
    </row>
    <row r="162" spans="1:6" ht="12.75">
      <c r="A162" s="200" t="s">
        <v>174</v>
      </c>
      <c r="B162" s="193" t="s">
        <v>295</v>
      </c>
      <c r="F162" s="193">
        <v>365</v>
      </c>
    </row>
    <row r="163" spans="1:6" ht="12.75">
      <c r="A163" s="202">
        <v>51</v>
      </c>
      <c r="B163" s="193" t="s">
        <v>296</v>
      </c>
      <c r="F163" s="193">
        <v>5148</v>
      </c>
    </row>
    <row r="164" spans="1:6" ht="12.75">
      <c r="A164" s="201" t="s">
        <v>176</v>
      </c>
      <c r="B164" s="193" t="s">
        <v>297</v>
      </c>
      <c r="F164" s="193">
        <v>5101</v>
      </c>
    </row>
    <row r="165" ht="12.75">
      <c r="B165" s="193" t="s">
        <v>298</v>
      </c>
    </row>
    <row r="166" spans="1:6" ht="12.75">
      <c r="A166" s="201" t="s">
        <v>177</v>
      </c>
      <c r="B166" s="193" t="s">
        <v>297</v>
      </c>
      <c r="F166" s="193">
        <v>47</v>
      </c>
    </row>
    <row r="167" ht="12.75">
      <c r="B167" s="193" t="s">
        <v>299</v>
      </c>
    </row>
    <row r="169" ht="12.75">
      <c r="A169" s="199" t="s">
        <v>300</v>
      </c>
    </row>
    <row r="171" spans="1:6" ht="12.75">
      <c r="A171" s="201" t="s">
        <v>257</v>
      </c>
      <c r="C171" s="201" t="s">
        <v>247</v>
      </c>
      <c r="F171" s="201" t="s">
        <v>239</v>
      </c>
    </row>
    <row r="173" spans="1:6" ht="12.75">
      <c r="A173" s="202">
        <v>52</v>
      </c>
      <c r="B173" s="193" t="s">
        <v>91</v>
      </c>
      <c r="F173" s="193">
        <v>76</v>
      </c>
    </row>
    <row r="174" spans="1:6" ht="12.75">
      <c r="A174" s="200" t="s">
        <v>179</v>
      </c>
      <c r="B174" s="193" t="s">
        <v>301</v>
      </c>
      <c r="F174" s="193">
        <v>60</v>
      </c>
    </row>
    <row r="175" ht="12.75">
      <c r="B175" s="193" t="s">
        <v>302</v>
      </c>
    </row>
    <row r="176" spans="1:6" ht="12.75">
      <c r="A176" s="202">
        <v>53</v>
      </c>
      <c r="B176" s="193" t="s">
        <v>93</v>
      </c>
      <c r="F176" s="193">
        <v>4235</v>
      </c>
    </row>
    <row r="177" spans="1:6" ht="12.75">
      <c r="A177" s="202">
        <v>54</v>
      </c>
      <c r="B177" s="193" t="s">
        <v>94</v>
      </c>
      <c r="F177" s="193">
        <v>280</v>
      </c>
    </row>
    <row r="179" ht="12.75">
      <c r="B179" s="204"/>
    </row>
  </sheetData>
  <printOptions gridLines="1"/>
  <pageMargins left="0.75" right="0.75" top="1" bottom="1" header="0.5" footer="0.5"/>
  <pageSetup orientation="portrait" r:id="rId1"/>
  <headerFooter alignWithMargins="0">
    <oddFooter>&amp;C&amp;F&amp;RPage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9"/>
  <sheetViews>
    <sheetView workbookViewId="0" topLeftCell="A1">
      <selection activeCell="G1" sqref="G1"/>
    </sheetView>
  </sheetViews>
  <sheetFormatPr defaultColWidth="9.140625" defaultRowHeight="12.75"/>
  <cols>
    <col min="1" max="16384" width="11.421875" style="207" customWidth="1"/>
  </cols>
  <sheetData>
    <row r="1" spans="1:3" ht="18">
      <c r="A1" s="205" t="s">
        <v>218</v>
      </c>
      <c r="B1" s="206"/>
      <c r="C1" s="206"/>
    </row>
    <row r="2" spans="1:3" ht="18">
      <c r="A2" s="206" t="s">
        <v>219</v>
      </c>
      <c r="B2" s="206"/>
      <c r="C2" s="206"/>
    </row>
    <row r="3" spans="1:3" ht="18">
      <c r="A3" s="208" t="s">
        <v>220</v>
      </c>
      <c r="B3" s="206"/>
      <c r="C3" s="206" t="s">
        <v>221</v>
      </c>
    </row>
    <row r="5" spans="1:5" ht="12.75">
      <c r="A5" s="209" t="s">
        <v>222</v>
      </c>
      <c r="B5" s="210"/>
      <c r="C5" s="211" t="s">
        <v>385</v>
      </c>
      <c r="D5" s="211"/>
      <c r="E5" s="212"/>
    </row>
    <row r="7" spans="1:5" ht="12.75">
      <c r="A7" s="213" t="s">
        <v>223</v>
      </c>
      <c r="C7" s="210" t="s">
        <v>386</v>
      </c>
      <c r="D7" s="211"/>
      <c r="E7" s="212"/>
    </row>
    <row r="9" spans="1:5" ht="12.75">
      <c r="A9" s="213" t="s">
        <v>225</v>
      </c>
      <c r="C9" s="210" t="s">
        <v>387</v>
      </c>
      <c r="D9" s="211"/>
      <c r="E9" s="212"/>
    </row>
    <row r="11" spans="1:3" ht="12.75">
      <c r="A11" s="213" t="s">
        <v>227</v>
      </c>
      <c r="B11" s="210" t="s">
        <v>388</v>
      </c>
      <c r="C11" s="212"/>
    </row>
    <row r="13" spans="1:3" ht="12.75">
      <c r="A13" s="213" t="s">
        <v>229</v>
      </c>
      <c r="B13" s="210" t="s">
        <v>389</v>
      </c>
      <c r="C13" s="212"/>
    </row>
    <row r="15" spans="1:4" ht="12.75">
      <c r="A15" s="213" t="s">
        <v>231</v>
      </c>
      <c r="C15" s="483" t="s">
        <v>390</v>
      </c>
      <c r="D15" s="484"/>
    </row>
    <row r="19" ht="12.75">
      <c r="A19" s="213" t="s">
        <v>233</v>
      </c>
    </row>
    <row r="20" ht="12.75">
      <c r="A20" s="213" t="s">
        <v>234</v>
      </c>
    </row>
    <row r="21" ht="12.75">
      <c r="A21" s="213" t="s">
        <v>235</v>
      </c>
    </row>
    <row r="22" ht="12.75">
      <c r="A22" s="213"/>
    </row>
    <row r="24" ht="12.75">
      <c r="A24" s="213" t="s">
        <v>236</v>
      </c>
    </row>
    <row r="25" ht="12.75">
      <c r="A25" s="213"/>
    </row>
    <row r="26" spans="1:6" ht="12.75">
      <c r="A26" s="214" t="s">
        <v>237</v>
      </c>
      <c r="C26" s="215" t="s">
        <v>238</v>
      </c>
      <c r="F26" s="215" t="s">
        <v>239</v>
      </c>
    </row>
    <row r="28" spans="1:6" ht="12.75">
      <c r="A28" s="216">
        <v>1</v>
      </c>
      <c r="B28" s="207" t="s">
        <v>240</v>
      </c>
      <c r="F28" s="207">
        <v>1</v>
      </c>
    </row>
    <row r="29" ht="12.75">
      <c r="A29" s="216"/>
    </row>
    <row r="31" ht="12.75">
      <c r="A31" s="209" t="s">
        <v>241</v>
      </c>
    </row>
    <row r="33" spans="1:6" ht="12.75">
      <c r="A33" s="215" t="s">
        <v>237</v>
      </c>
      <c r="C33" s="215" t="s">
        <v>242</v>
      </c>
      <c r="F33" s="215" t="s">
        <v>243</v>
      </c>
    </row>
    <row r="34" spans="1:4" ht="12.75">
      <c r="A34" s="215"/>
      <c r="D34" s="215"/>
    </row>
    <row r="35" spans="1:6" ht="12.75">
      <c r="A35" s="216">
        <v>2</v>
      </c>
      <c r="B35" s="207" t="s">
        <v>244</v>
      </c>
      <c r="F35" s="207">
        <v>30</v>
      </c>
    </row>
    <row r="36" spans="1:6" ht="12.75">
      <c r="A36" s="214" t="s">
        <v>98</v>
      </c>
      <c r="B36" s="207" t="s">
        <v>11</v>
      </c>
      <c r="F36" s="207">
        <v>25</v>
      </c>
    </row>
    <row r="37" spans="1:6" ht="12.75">
      <c r="A37" s="214" t="s">
        <v>99</v>
      </c>
      <c r="B37" s="207" t="s">
        <v>12</v>
      </c>
      <c r="F37" s="207">
        <v>5</v>
      </c>
    </row>
    <row r="39" spans="1:6" ht="12.75">
      <c r="A39" s="216">
        <v>3</v>
      </c>
      <c r="B39" s="207" t="s">
        <v>13</v>
      </c>
      <c r="F39" s="207">
        <v>58.25</v>
      </c>
    </row>
    <row r="40" spans="1:6" ht="12.75">
      <c r="A40" s="214" t="s">
        <v>101</v>
      </c>
      <c r="B40" s="207" t="s">
        <v>14</v>
      </c>
      <c r="F40" s="207">
        <v>30</v>
      </c>
    </row>
    <row r="41" spans="1:6" ht="12.75">
      <c r="A41" s="216">
        <v>4</v>
      </c>
      <c r="B41" s="207" t="s">
        <v>206</v>
      </c>
      <c r="F41" s="207">
        <v>0</v>
      </c>
    </row>
    <row r="42" spans="1:6" ht="12.75">
      <c r="A42" s="216">
        <v>5</v>
      </c>
      <c r="B42" s="207" t="s">
        <v>15</v>
      </c>
      <c r="F42" s="207">
        <v>62</v>
      </c>
    </row>
    <row r="43" spans="1:6" ht="12.75">
      <c r="A43" s="216">
        <v>6</v>
      </c>
      <c r="B43" s="213" t="s">
        <v>245</v>
      </c>
      <c r="F43" s="207">
        <f>F35+F39+F41+F42</f>
        <v>150.25</v>
      </c>
    </row>
    <row r="46" ht="12.75">
      <c r="A46" s="213" t="s">
        <v>246</v>
      </c>
    </row>
    <row r="48" spans="1:6" ht="12.75">
      <c r="A48" s="215" t="s">
        <v>237</v>
      </c>
      <c r="C48" s="215" t="s">
        <v>247</v>
      </c>
      <c r="F48" s="215" t="s">
        <v>248</v>
      </c>
    </row>
    <row r="49" spans="1:4" ht="12.75">
      <c r="A49" s="215"/>
      <c r="D49" s="215"/>
    </row>
    <row r="50" ht="12.75">
      <c r="B50" s="213" t="s">
        <v>249</v>
      </c>
    </row>
    <row r="51" spans="1:7" ht="12.75">
      <c r="A51" s="216">
        <v>7</v>
      </c>
      <c r="B51" s="207" t="s">
        <v>16</v>
      </c>
      <c r="F51" s="217">
        <v>2095991</v>
      </c>
      <c r="G51" s="215"/>
    </row>
    <row r="52" spans="1:7" ht="12.75">
      <c r="A52" s="214" t="s">
        <v>105</v>
      </c>
      <c r="B52" s="207" t="s">
        <v>17</v>
      </c>
      <c r="F52" s="217">
        <v>1640267</v>
      </c>
      <c r="G52" s="215"/>
    </row>
    <row r="53" spans="1:6" ht="12.75">
      <c r="A53" s="216">
        <v>8</v>
      </c>
      <c r="B53" s="207" t="s">
        <v>19</v>
      </c>
      <c r="F53" s="217">
        <v>1928537</v>
      </c>
    </row>
    <row r="54" spans="1:6" ht="12.75">
      <c r="A54" s="216">
        <v>9</v>
      </c>
      <c r="B54" s="207" t="s">
        <v>20</v>
      </c>
      <c r="F54" s="217">
        <v>577156</v>
      </c>
    </row>
    <row r="56" ht="12.75">
      <c r="B56" s="213" t="s">
        <v>5</v>
      </c>
    </row>
    <row r="57" spans="1:6" ht="12.75">
      <c r="A57" s="216">
        <v>10</v>
      </c>
      <c r="B57" s="207" t="s">
        <v>21</v>
      </c>
      <c r="F57" s="217">
        <v>817391</v>
      </c>
    </row>
    <row r="58" spans="1:6" ht="12.75">
      <c r="A58" s="215" t="s">
        <v>111</v>
      </c>
      <c r="B58" s="207" t="s">
        <v>22</v>
      </c>
      <c r="F58" s="207" t="s">
        <v>183</v>
      </c>
    </row>
    <row r="59" spans="1:6" ht="12.75">
      <c r="A59" s="216">
        <v>11</v>
      </c>
      <c r="B59" s="207" t="s">
        <v>250</v>
      </c>
      <c r="F59" s="217">
        <v>1084500</v>
      </c>
    </row>
    <row r="60" spans="1:6" ht="12.75">
      <c r="A60" s="215" t="s">
        <v>113</v>
      </c>
      <c r="B60" s="207" t="s">
        <v>24</v>
      </c>
      <c r="F60" s="217">
        <v>737706</v>
      </c>
    </row>
    <row r="61" spans="1:6" ht="12.75">
      <c r="A61" s="215" t="s">
        <v>114</v>
      </c>
      <c r="B61" s="207" t="s">
        <v>25</v>
      </c>
      <c r="F61" s="217">
        <v>346794</v>
      </c>
    </row>
    <row r="62" spans="1:6" ht="12.75">
      <c r="A62" s="216">
        <v>12</v>
      </c>
      <c r="B62" s="207" t="s">
        <v>26</v>
      </c>
      <c r="F62" s="217">
        <v>54113</v>
      </c>
    </row>
    <row r="63" spans="1:6" ht="12.75">
      <c r="A63" s="216">
        <v>13</v>
      </c>
      <c r="B63" s="207" t="s">
        <v>27</v>
      </c>
      <c r="F63" s="217">
        <v>48614</v>
      </c>
    </row>
    <row r="64" spans="1:6" ht="12.75">
      <c r="A64" s="216">
        <v>14</v>
      </c>
      <c r="B64" s="207" t="s">
        <v>28</v>
      </c>
      <c r="F64" s="217">
        <v>151372</v>
      </c>
    </row>
    <row r="65" spans="1:6" ht="12.75">
      <c r="A65" s="214" t="s">
        <v>118</v>
      </c>
      <c r="B65" s="207" t="s">
        <v>29</v>
      </c>
      <c r="F65" s="217">
        <v>61849</v>
      </c>
    </row>
    <row r="66" spans="1:7" ht="12.75">
      <c r="A66" s="216">
        <v>15</v>
      </c>
      <c r="B66" s="207" t="s">
        <v>251</v>
      </c>
      <c r="F66" s="217">
        <v>10000</v>
      </c>
      <c r="G66" s="215"/>
    </row>
    <row r="67" spans="1:6" ht="12.75">
      <c r="A67" s="216">
        <v>16</v>
      </c>
      <c r="B67" s="207" t="s">
        <v>31</v>
      </c>
      <c r="F67" s="217">
        <v>0</v>
      </c>
    </row>
    <row r="69" spans="1:6" ht="12.75">
      <c r="A69" s="216">
        <v>17</v>
      </c>
      <c r="B69" s="207" t="s">
        <v>32</v>
      </c>
      <c r="F69" s="217">
        <v>42110</v>
      </c>
    </row>
    <row r="70" spans="1:6" ht="12.75">
      <c r="A70" s="216">
        <v>18</v>
      </c>
      <c r="B70" s="207" t="s">
        <v>33</v>
      </c>
      <c r="F70" s="217">
        <v>131863</v>
      </c>
    </row>
    <row r="71" spans="1:6" ht="12.75">
      <c r="A71" s="216">
        <v>19</v>
      </c>
      <c r="B71" s="207" t="s">
        <v>34</v>
      </c>
      <c r="F71" s="217">
        <v>211819</v>
      </c>
    </row>
    <row r="72" spans="1:6" ht="12.75">
      <c r="A72" s="216">
        <v>20</v>
      </c>
      <c r="B72" s="207" t="s">
        <v>253</v>
      </c>
      <c r="F72" s="217">
        <v>85222</v>
      </c>
    </row>
    <row r="73" spans="1:6" ht="12.75">
      <c r="A73" s="216">
        <v>21</v>
      </c>
      <c r="B73" s="207" t="s">
        <v>36</v>
      </c>
      <c r="F73" s="217">
        <v>326487</v>
      </c>
    </row>
    <row r="74" spans="1:6" ht="12.75">
      <c r="A74" s="216">
        <v>22</v>
      </c>
      <c r="B74" s="213" t="s">
        <v>254</v>
      </c>
      <c r="F74" s="207">
        <f>SUM(F51,F53,F54,F57,F59,F62:F64,F66,F67,F69:F73)</f>
        <v>7565175</v>
      </c>
    </row>
    <row r="75" spans="1:6" ht="12.75">
      <c r="A75" s="216">
        <v>23</v>
      </c>
      <c r="B75" s="207" t="s">
        <v>37</v>
      </c>
      <c r="F75" s="217">
        <v>0</v>
      </c>
    </row>
    <row r="76" spans="1:6" ht="12.75">
      <c r="A76" s="215" t="s">
        <v>129</v>
      </c>
      <c r="B76" s="207" t="s">
        <v>255</v>
      </c>
      <c r="F76" s="207">
        <f>F74+F75</f>
        <v>7565175</v>
      </c>
    </row>
    <row r="77" ht="12.75">
      <c r="A77" s="215"/>
    </row>
    <row r="78" ht="12.75">
      <c r="A78" s="215"/>
    </row>
    <row r="79" ht="12.75">
      <c r="A79" s="209" t="s">
        <v>256</v>
      </c>
    </row>
    <row r="81" spans="1:6" ht="12.75">
      <c r="A81" s="215" t="s">
        <v>257</v>
      </c>
      <c r="C81" s="218" t="s">
        <v>247</v>
      </c>
      <c r="E81" s="215" t="s">
        <v>6</v>
      </c>
      <c r="F81" s="215" t="s">
        <v>258</v>
      </c>
    </row>
    <row r="83" ht="12.75">
      <c r="B83" s="207" t="s">
        <v>259</v>
      </c>
    </row>
    <row r="84" ht="12.75">
      <c r="B84" s="207" t="s">
        <v>260</v>
      </c>
    </row>
    <row r="85" ht="12.75">
      <c r="B85" s="207" t="s">
        <v>261</v>
      </c>
    </row>
    <row r="86" ht="12.75">
      <c r="B86" s="207" t="s">
        <v>262</v>
      </c>
    </row>
    <row r="87" spans="1:6" ht="12.75">
      <c r="A87" s="216">
        <v>24</v>
      </c>
      <c r="B87" s="207" t="s">
        <v>263</v>
      </c>
      <c r="E87" s="217">
        <v>31285</v>
      </c>
      <c r="F87" s="217">
        <v>1249791</v>
      </c>
    </row>
    <row r="88" spans="1:6" ht="12.75">
      <c r="A88" s="216">
        <v>25</v>
      </c>
      <c r="B88" s="207" t="s">
        <v>264</v>
      </c>
      <c r="E88" s="217">
        <v>18859</v>
      </c>
      <c r="F88" s="217">
        <v>732345</v>
      </c>
    </row>
    <row r="89" spans="1:6" ht="12.75">
      <c r="A89" s="215" t="s">
        <v>132</v>
      </c>
      <c r="B89" s="207" t="s">
        <v>38</v>
      </c>
      <c r="E89" s="217">
        <v>24921</v>
      </c>
      <c r="F89" s="217">
        <v>1000923</v>
      </c>
    </row>
    <row r="90" spans="1:6" ht="12.75">
      <c r="A90" s="215" t="s">
        <v>134</v>
      </c>
      <c r="B90" s="207" t="s">
        <v>40</v>
      </c>
      <c r="E90" s="217" t="s">
        <v>183</v>
      </c>
      <c r="F90" s="215" t="s">
        <v>183</v>
      </c>
    </row>
    <row r="91" spans="1:6" ht="12.75">
      <c r="A91" s="215" t="s">
        <v>135</v>
      </c>
      <c r="B91" s="207" t="s">
        <v>41</v>
      </c>
      <c r="E91" s="207" t="s">
        <v>183</v>
      </c>
      <c r="F91" s="215" t="s">
        <v>183</v>
      </c>
    </row>
    <row r="92" spans="1:6" ht="12.75">
      <c r="A92" s="215" t="s">
        <v>136</v>
      </c>
      <c r="B92" s="207" t="s">
        <v>42</v>
      </c>
      <c r="E92" s="217">
        <v>5243</v>
      </c>
      <c r="F92" s="217">
        <v>227058</v>
      </c>
    </row>
    <row r="93" spans="1:6" ht="12.75">
      <c r="A93" s="215" t="s">
        <v>137</v>
      </c>
      <c r="B93" s="207" t="s">
        <v>43</v>
      </c>
      <c r="E93" s="217">
        <v>446</v>
      </c>
      <c r="F93" s="217">
        <v>11049</v>
      </c>
    </row>
    <row r="94" spans="1:6" ht="12.75">
      <c r="A94" s="215" t="s">
        <v>138</v>
      </c>
      <c r="B94" s="207" t="s">
        <v>44</v>
      </c>
      <c r="E94" s="217">
        <v>675</v>
      </c>
      <c r="F94" s="217">
        <v>10681</v>
      </c>
    </row>
    <row r="95" spans="1:6" ht="12.75">
      <c r="A95" s="215" t="s">
        <v>139</v>
      </c>
      <c r="B95" s="207" t="s">
        <v>45</v>
      </c>
      <c r="E95" s="207" t="s">
        <v>183</v>
      </c>
      <c r="F95" s="215" t="s">
        <v>265</v>
      </c>
    </row>
    <row r="96" spans="1:6" ht="12.75">
      <c r="A96" s="214" t="s">
        <v>133</v>
      </c>
      <c r="B96" s="207" t="s">
        <v>63</v>
      </c>
      <c r="E96" s="217">
        <v>18859</v>
      </c>
      <c r="F96" s="217">
        <v>732345</v>
      </c>
    </row>
    <row r="98" ht="12.75">
      <c r="B98" s="207" t="s">
        <v>267</v>
      </c>
    </row>
    <row r="99" ht="12.75">
      <c r="B99" s="207" t="s">
        <v>268</v>
      </c>
    </row>
    <row r="100" spans="1:6" ht="12.75">
      <c r="A100" s="216">
        <v>26</v>
      </c>
      <c r="B100" s="207" t="s">
        <v>269</v>
      </c>
      <c r="E100" s="217">
        <v>83933</v>
      </c>
      <c r="F100" s="217">
        <v>1669981</v>
      </c>
    </row>
    <row r="101" spans="1:6" ht="12.75">
      <c r="A101" s="216">
        <v>27</v>
      </c>
      <c r="B101" s="207" t="s">
        <v>264</v>
      </c>
      <c r="E101" s="207" t="s">
        <v>183</v>
      </c>
      <c r="F101" s="207" t="s">
        <v>183</v>
      </c>
    </row>
    <row r="103" ht="12.75">
      <c r="B103" s="207" t="s">
        <v>270</v>
      </c>
    </row>
    <row r="104" ht="12.75">
      <c r="B104" s="207" t="s">
        <v>271</v>
      </c>
    </row>
    <row r="105" spans="1:6" ht="12.75">
      <c r="A105" s="216">
        <v>28</v>
      </c>
      <c r="B105" s="207" t="s">
        <v>303</v>
      </c>
      <c r="E105" s="207" t="s">
        <v>183</v>
      </c>
      <c r="F105" s="207">
        <v>4332</v>
      </c>
    </row>
    <row r="106" spans="1:6" ht="12.75">
      <c r="A106" s="216">
        <v>29</v>
      </c>
      <c r="B106" s="207" t="s">
        <v>272</v>
      </c>
      <c r="E106" s="207" t="s">
        <v>183</v>
      </c>
      <c r="F106" s="207" t="s">
        <v>183</v>
      </c>
    </row>
    <row r="107" spans="1:6" ht="12.75">
      <c r="A107" s="214" t="s">
        <v>144</v>
      </c>
      <c r="B107" s="207" t="s">
        <v>207</v>
      </c>
      <c r="E107" s="207" t="s">
        <v>183</v>
      </c>
      <c r="F107" s="207">
        <v>2563</v>
      </c>
    </row>
    <row r="108" spans="1:6" ht="12.75">
      <c r="A108" s="215" t="s">
        <v>145</v>
      </c>
      <c r="B108" s="207" t="s">
        <v>208</v>
      </c>
      <c r="E108" s="207" t="s">
        <v>183</v>
      </c>
      <c r="F108" s="207">
        <v>1769</v>
      </c>
    </row>
    <row r="109" spans="1:6" ht="12.75">
      <c r="A109" s="215" t="s">
        <v>158</v>
      </c>
      <c r="B109" s="207" t="s">
        <v>68</v>
      </c>
      <c r="E109" s="215">
        <v>1624</v>
      </c>
      <c r="F109" s="207">
        <v>3235</v>
      </c>
    </row>
    <row r="110" ht="12.75">
      <c r="A110" s="215"/>
    </row>
    <row r="111" ht="12.75">
      <c r="B111" s="207" t="s">
        <v>273</v>
      </c>
    </row>
    <row r="112" spans="1:6" ht="12.75">
      <c r="A112" s="216">
        <v>30</v>
      </c>
      <c r="B112" s="207" t="s">
        <v>269</v>
      </c>
      <c r="E112" s="217">
        <v>22230</v>
      </c>
      <c r="F112" s="217">
        <v>3084616</v>
      </c>
    </row>
    <row r="113" spans="1:6" ht="12.75">
      <c r="A113" s="216">
        <v>31</v>
      </c>
      <c r="B113" s="207" t="s">
        <v>264</v>
      </c>
      <c r="E113" s="207" t="s">
        <v>183</v>
      </c>
      <c r="F113" s="207" t="s">
        <v>183</v>
      </c>
    </row>
    <row r="115" spans="1:6" ht="12.75">
      <c r="A115" s="216">
        <v>32</v>
      </c>
      <c r="B115" s="207" t="s">
        <v>51</v>
      </c>
      <c r="E115" s="207">
        <v>291</v>
      </c>
      <c r="F115" s="207">
        <v>2985.5</v>
      </c>
    </row>
    <row r="116" spans="1:6" ht="12.75">
      <c r="A116" s="216">
        <v>33</v>
      </c>
      <c r="B116" s="207" t="s">
        <v>275</v>
      </c>
      <c r="E116" s="207" t="s">
        <v>183</v>
      </c>
      <c r="F116" s="207" t="s">
        <v>183</v>
      </c>
    </row>
    <row r="117" spans="1:6" ht="12.75">
      <c r="A117" s="216">
        <v>34</v>
      </c>
      <c r="B117" s="207" t="s">
        <v>276</v>
      </c>
      <c r="E117" s="207">
        <v>0</v>
      </c>
      <c r="F117" s="217">
        <v>59780</v>
      </c>
    </row>
    <row r="118" ht="12.75">
      <c r="A118" s="216"/>
    </row>
    <row r="119" ht="12.75">
      <c r="B119" s="207" t="s">
        <v>277</v>
      </c>
    </row>
    <row r="120" spans="1:6" ht="12.75">
      <c r="A120" s="216">
        <v>35</v>
      </c>
      <c r="B120" s="207" t="s">
        <v>269</v>
      </c>
      <c r="E120" s="207">
        <v>0</v>
      </c>
      <c r="F120" s="217">
        <v>30693</v>
      </c>
    </row>
    <row r="121" spans="1:6" ht="12.75">
      <c r="A121" s="216">
        <v>36</v>
      </c>
      <c r="B121" s="207" t="s">
        <v>264</v>
      </c>
      <c r="E121" s="207" t="s">
        <v>183</v>
      </c>
      <c r="F121" s="207" t="s">
        <v>183</v>
      </c>
    </row>
    <row r="123" ht="12.75">
      <c r="B123" s="207" t="s">
        <v>278</v>
      </c>
    </row>
    <row r="124" spans="1:6" ht="12.75">
      <c r="A124" s="216">
        <v>37</v>
      </c>
      <c r="B124" s="207" t="s">
        <v>269</v>
      </c>
      <c r="E124" s="207">
        <v>873</v>
      </c>
      <c r="F124" s="207">
        <v>6099</v>
      </c>
    </row>
    <row r="125" spans="1:6" ht="12.75">
      <c r="A125" s="216">
        <v>38</v>
      </c>
      <c r="B125" s="207" t="s">
        <v>264</v>
      </c>
      <c r="E125" s="207">
        <v>871</v>
      </c>
      <c r="F125" s="207">
        <v>5315</v>
      </c>
    </row>
    <row r="126" ht="12.75">
      <c r="A126" s="216"/>
    </row>
    <row r="127" spans="1:2" ht="12.75">
      <c r="A127" s="216"/>
      <c r="B127" s="207" t="s">
        <v>279</v>
      </c>
    </row>
    <row r="128" spans="1:6" ht="12.75">
      <c r="A128" s="216">
        <v>39</v>
      </c>
      <c r="B128" s="207" t="s">
        <v>269</v>
      </c>
      <c r="E128" s="207">
        <v>0</v>
      </c>
      <c r="F128" s="207">
        <v>549</v>
      </c>
    </row>
    <row r="129" spans="1:6" ht="12.75">
      <c r="A129" s="216">
        <v>40</v>
      </c>
      <c r="B129" s="207" t="s">
        <v>264</v>
      </c>
      <c r="E129" s="207">
        <v>237</v>
      </c>
      <c r="F129" s="207">
        <v>374</v>
      </c>
    </row>
    <row r="131" spans="1:6" ht="12.75">
      <c r="A131" s="216">
        <v>41</v>
      </c>
      <c r="B131" s="207" t="s">
        <v>60</v>
      </c>
      <c r="E131" s="207">
        <v>0</v>
      </c>
      <c r="F131" s="207">
        <v>0</v>
      </c>
    </row>
    <row r="134" ht="12.75">
      <c r="A134" s="213" t="s">
        <v>280</v>
      </c>
    </row>
    <row r="135" ht="12.75">
      <c r="A135" s="213"/>
    </row>
    <row r="136" spans="1:6" ht="12.75">
      <c r="A136" s="213"/>
      <c r="F136" s="215" t="s">
        <v>239</v>
      </c>
    </row>
    <row r="138" ht="12.75">
      <c r="B138" s="207" t="s">
        <v>281</v>
      </c>
    </row>
    <row r="139" spans="1:6" ht="12.75">
      <c r="A139" s="216">
        <v>42</v>
      </c>
      <c r="B139" s="207" t="s">
        <v>73</v>
      </c>
      <c r="F139" s="217">
        <v>289238</v>
      </c>
    </row>
    <row r="140" spans="1:6" ht="12.75">
      <c r="A140" s="214" t="s">
        <v>160</v>
      </c>
      <c r="B140" s="207" t="s">
        <v>74</v>
      </c>
      <c r="F140" s="217">
        <v>312077</v>
      </c>
    </row>
    <row r="141" spans="1:6" ht="12.75">
      <c r="A141" s="214" t="s">
        <v>161</v>
      </c>
      <c r="B141" s="207" t="s">
        <v>75</v>
      </c>
      <c r="F141" s="207" t="s">
        <v>183</v>
      </c>
    </row>
    <row r="142" spans="1:6" ht="12.75">
      <c r="A142" s="216">
        <v>43</v>
      </c>
      <c r="B142" s="207" t="s">
        <v>282</v>
      </c>
      <c r="F142" s="217">
        <v>21063</v>
      </c>
    </row>
    <row r="144" ht="12.75">
      <c r="B144" s="207" t="s">
        <v>283</v>
      </c>
    </row>
    <row r="145" ht="12.75">
      <c r="B145" s="207" t="s">
        <v>284</v>
      </c>
    </row>
    <row r="146" spans="1:6" ht="12.75">
      <c r="A146" s="216">
        <v>44</v>
      </c>
      <c r="B146" s="207" t="s">
        <v>285</v>
      </c>
      <c r="F146" s="207">
        <v>1477</v>
      </c>
    </row>
    <row r="147" spans="1:6" ht="12.75">
      <c r="A147" s="216">
        <v>45</v>
      </c>
      <c r="B147" s="207" t="s">
        <v>286</v>
      </c>
      <c r="F147" s="207">
        <v>3654</v>
      </c>
    </row>
    <row r="148" spans="1:6" ht="12.75">
      <c r="A148" s="216">
        <v>46</v>
      </c>
      <c r="B148" s="213" t="s">
        <v>205</v>
      </c>
      <c r="F148" s="207">
        <v>5134</v>
      </c>
    </row>
    <row r="149" spans="1:6" ht="12.75">
      <c r="A149" s="215" t="s">
        <v>166</v>
      </c>
      <c r="B149" s="207" t="s">
        <v>287</v>
      </c>
      <c r="F149" s="207">
        <v>3713</v>
      </c>
    </row>
    <row r="150" spans="1:6" ht="12.75">
      <c r="A150" s="215" t="s">
        <v>167</v>
      </c>
      <c r="B150" s="207" t="s">
        <v>288</v>
      </c>
      <c r="F150" s="207">
        <v>212</v>
      </c>
    </row>
    <row r="152" ht="12.75">
      <c r="B152" s="207" t="s">
        <v>289</v>
      </c>
    </row>
    <row r="153" ht="12.75">
      <c r="B153" s="207" t="s">
        <v>290</v>
      </c>
    </row>
    <row r="154" spans="1:6" ht="12.75">
      <c r="A154" s="216">
        <v>47</v>
      </c>
      <c r="B154" s="207" t="s">
        <v>285</v>
      </c>
      <c r="F154" s="207">
        <v>1746</v>
      </c>
    </row>
    <row r="155" spans="1:6" ht="12.75">
      <c r="A155" s="216">
        <v>48</v>
      </c>
      <c r="B155" s="207" t="s">
        <v>286</v>
      </c>
      <c r="F155" s="207">
        <v>3782</v>
      </c>
    </row>
    <row r="156" spans="1:6" ht="12.75">
      <c r="A156" s="216">
        <v>49</v>
      </c>
      <c r="B156" s="213" t="s">
        <v>205</v>
      </c>
      <c r="F156" s="207">
        <v>5528</v>
      </c>
    </row>
    <row r="157" spans="1:6" ht="12.75">
      <c r="A157" s="215" t="s">
        <v>171</v>
      </c>
      <c r="B157" s="207" t="s">
        <v>291</v>
      </c>
      <c r="F157" s="207">
        <v>2739</v>
      </c>
    </row>
    <row r="158" spans="1:6" ht="12.75">
      <c r="A158" s="215" t="s">
        <v>172</v>
      </c>
      <c r="B158" s="207" t="s">
        <v>292</v>
      </c>
      <c r="F158" s="207">
        <v>257</v>
      </c>
    </row>
    <row r="160" ht="12.75">
      <c r="B160" s="207" t="s">
        <v>293</v>
      </c>
    </row>
    <row r="161" spans="1:6" ht="12.75">
      <c r="A161" s="216">
        <v>50</v>
      </c>
      <c r="B161" s="207" t="s">
        <v>294</v>
      </c>
      <c r="F161" s="207">
        <v>750</v>
      </c>
    </row>
    <row r="162" spans="1:6" ht="12.75">
      <c r="A162" s="214" t="s">
        <v>174</v>
      </c>
      <c r="B162" s="207" t="s">
        <v>295</v>
      </c>
      <c r="F162" s="207">
        <v>978</v>
      </c>
    </row>
    <row r="163" spans="1:6" ht="12.75">
      <c r="A163" s="216">
        <v>51</v>
      </c>
      <c r="B163" s="207" t="s">
        <v>296</v>
      </c>
      <c r="F163" s="217">
        <v>19777</v>
      </c>
    </row>
    <row r="164" spans="1:6" ht="12.75">
      <c r="A164" s="215" t="s">
        <v>176</v>
      </c>
      <c r="B164" s="207" t="s">
        <v>297</v>
      </c>
      <c r="F164" s="207">
        <v>19040</v>
      </c>
    </row>
    <row r="165" spans="2:6" ht="12.75">
      <c r="B165" s="207" t="s">
        <v>298</v>
      </c>
      <c r="F165" s="217"/>
    </row>
    <row r="166" spans="1:6" ht="12.75">
      <c r="A166" s="215" t="s">
        <v>177</v>
      </c>
      <c r="B166" s="207" t="s">
        <v>297</v>
      </c>
      <c r="F166" s="217">
        <v>739</v>
      </c>
    </row>
    <row r="167" ht="12.75">
      <c r="B167" s="207" t="s">
        <v>299</v>
      </c>
    </row>
    <row r="169" ht="12.75">
      <c r="A169" s="213" t="s">
        <v>300</v>
      </c>
    </row>
    <row r="171" spans="1:6" ht="12.75">
      <c r="A171" s="215" t="s">
        <v>257</v>
      </c>
      <c r="C171" s="215" t="s">
        <v>247</v>
      </c>
      <c r="F171" s="215" t="s">
        <v>239</v>
      </c>
    </row>
    <row r="173" spans="1:6" ht="12.75">
      <c r="A173" s="216">
        <v>52</v>
      </c>
      <c r="B173" s="207" t="s">
        <v>91</v>
      </c>
      <c r="F173" s="207">
        <v>91</v>
      </c>
    </row>
    <row r="174" spans="1:6" ht="12.75">
      <c r="A174" s="214" t="s">
        <v>179</v>
      </c>
      <c r="B174" s="207" t="s">
        <v>301</v>
      </c>
      <c r="F174" s="207">
        <v>281</v>
      </c>
    </row>
    <row r="175" ht="12.75">
      <c r="B175" s="207" t="s">
        <v>302</v>
      </c>
    </row>
    <row r="176" spans="1:6" ht="12.75">
      <c r="A176" s="216">
        <v>53</v>
      </c>
      <c r="B176" s="207" t="s">
        <v>93</v>
      </c>
      <c r="F176" s="217">
        <v>29500</v>
      </c>
    </row>
    <row r="177" spans="1:6" ht="12.75">
      <c r="A177" s="216">
        <v>54</v>
      </c>
      <c r="B177" s="207" t="s">
        <v>94</v>
      </c>
      <c r="F177" s="207">
        <v>7803</v>
      </c>
    </row>
    <row r="179" ht="12.75">
      <c r="B179" s="219"/>
    </row>
  </sheetData>
  <mergeCells count="1">
    <mergeCell ref="C15:D15"/>
  </mergeCells>
  <printOptions gridLines="1"/>
  <pageMargins left="0.75" right="0.75" top="1" bottom="1" header="0.5" footer="0.5"/>
  <pageSetup orientation="portrait" r:id="rId1"/>
  <headerFooter alignWithMargins="0">
    <oddFooter>&amp;C&amp;F&amp;RPage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222" customWidth="1"/>
  </cols>
  <sheetData>
    <row r="1" spans="1:3" ht="18">
      <c r="A1" s="220" t="s">
        <v>218</v>
      </c>
      <c r="B1" s="221"/>
      <c r="C1" s="221"/>
    </row>
    <row r="2" spans="1:3" ht="18">
      <c r="A2" s="221" t="s">
        <v>219</v>
      </c>
      <c r="B2" s="221"/>
      <c r="C2" s="221"/>
    </row>
    <row r="3" spans="1:3" ht="18">
      <c r="A3" s="223" t="s">
        <v>220</v>
      </c>
      <c r="B3" s="221"/>
      <c r="C3" s="221" t="s">
        <v>221</v>
      </c>
    </row>
    <row r="5" spans="1:5" ht="12.75">
      <c r="A5" s="224" t="s">
        <v>222</v>
      </c>
      <c r="B5" s="225" t="s">
        <v>195</v>
      </c>
      <c r="C5" s="226"/>
      <c r="D5" s="226"/>
      <c r="E5" s="227"/>
    </row>
    <row r="7" spans="1:5" ht="12.75">
      <c r="A7" s="228" t="s">
        <v>223</v>
      </c>
      <c r="C7" s="225" t="s">
        <v>391</v>
      </c>
      <c r="D7" s="226"/>
      <c r="E7" s="227"/>
    </row>
    <row r="9" spans="1:5" ht="12.75">
      <c r="A9" s="228" t="s">
        <v>225</v>
      </c>
      <c r="C9" s="225" t="s">
        <v>392</v>
      </c>
      <c r="D9" s="226"/>
      <c r="E9" s="227"/>
    </row>
    <row r="11" spans="1:3" ht="12.75">
      <c r="A11" s="228" t="s">
        <v>227</v>
      </c>
      <c r="B11" s="225" t="s">
        <v>393</v>
      </c>
      <c r="C11" s="227"/>
    </row>
    <row r="13" spans="1:3" ht="12.75">
      <c r="A13" s="228" t="s">
        <v>229</v>
      </c>
      <c r="B13" s="225" t="s">
        <v>394</v>
      </c>
      <c r="C13" s="227"/>
    </row>
    <row r="15" spans="1:5" ht="12.75">
      <c r="A15" s="228" t="s">
        <v>231</v>
      </c>
      <c r="C15" s="483" t="s">
        <v>395</v>
      </c>
      <c r="D15" s="485"/>
      <c r="E15" s="484"/>
    </row>
    <row r="19" ht="12.75">
      <c r="A19" s="228" t="s">
        <v>233</v>
      </c>
    </row>
    <row r="20" ht="12.75">
      <c r="A20" s="228" t="s">
        <v>234</v>
      </c>
    </row>
    <row r="21" ht="12.75">
      <c r="A21" s="228" t="s">
        <v>235</v>
      </c>
    </row>
    <row r="22" ht="12.75">
      <c r="A22" s="228"/>
    </row>
    <row r="24" ht="12.75">
      <c r="A24" s="228" t="s">
        <v>236</v>
      </c>
    </row>
    <row r="25" ht="12.75">
      <c r="A25" s="228"/>
    </row>
    <row r="26" spans="1:6" ht="12.75">
      <c r="A26" s="229" t="s">
        <v>237</v>
      </c>
      <c r="C26" s="230" t="s">
        <v>238</v>
      </c>
      <c r="F26" s="230" t="s">
        <v>239</v>
      </c>
    </row>
    <row r="28" spans="1:6" ht="12.75">
      <c r="A28" s="231">
        <v>1</v>
      </c>
      <c r="B28" s="222" t="s">
        <v>240</v>
      </c>
      <c r="F28" s="222">
        <v>0</v>
      </c>
    </row>
    <row r="29" ht="12.75">
      <c r="A29" s="231"/>
    </row>
    <row r="31" ht="12.75">
      <c r="A31" s="224" t="s">
        <v>241</v>
      </c>
    </row>
    <row r="33" spans="1:6" ht="12.75">
      <c r="A33" s="230" t="s">
        <v>237</v>
      </c>
      <c r="C33" s="230" t="s">
        <v>242</v>
      </c>
      <c r="F33" s="230" t="s">
        <v>243</v>
      </c>
    </row>
    <row r="34" spans="1:4" ht="12.75">
      <c r="A34" s="230"/>
      <c r="D34" s="230"/>
    </row>
    <row r="35" spans="1:6" ht="12.75">
      <c r="A35" s="231">
        <v>2</v>
      </c>
      <c r="B35" s="222" t="s">
        <v>244</v>
      </c>
      <c r="F35" s="222">
        <v>12.77</v>
      </c>
    </row>
    <row r="36" spans="1:6" ht="12.75">
      <c r="A36" s="229" t="s">
        <v>98</v>
      </c>
      <c r="B36" s="222" t="s">
        <v>11</v>
      </c>
      <c r="F36" s="222">
        <v>12.77</v>
      </c>
    </row>
    <row r="37" spans="1:6" ht="12.75">
      <c r="A37" s="229" t="s">
        <v>99</v>
      </c>
      <c r="B37" s="222" t="s">
        <v>12</v>
      </c>
      <c r="F37" s="222">
        <v>0</v>
      </c>
    </row>
    <row r="39" spans="1:6" ht="12.75">
      <c r="A39" s="231">
        <v>3</v>
      </c>
      <c r="B39" s="222" t="s">
        <v>13</v>
      </c>
      <c r="F39" s="222">
        <v>34</v>
      </c>
    </row>
    <row r="40" spans="1:6" ht="12.75">
      <c r="A40" s="229" t="s">
        <v>101</v>
      </c>
      <c r="B40" s="222" t="s">
        <v>14</v>
      </c>
      <c r="F40" s="222">
        <v>25</v>
      </c>
    </row>
    <row r="41" spans="1:6" ht="12.75">
      <c r="A41" s="231">
        <v>4</v>
      </c>
      <c r="B41" s="222" t="s">
        <v>206</v>
      </c>
      <c r="F41" s="222">
        <v>0</v>
      </c>
    </row>
    <row r="42" spans="1:6" ht="12.75">
      <c r="A42" s="231">
        <v>5</v>
      </c>
      <c r="B42" s="222" t="s">
        <v>15</v>
      </c>
      <c r="F42" s="222">
        <v>17.27</v>
      </c>
    </row>
    <row r="43" spans="1:6" ht="12.75">
      <c r="A43" s="231">
        <v>6</v>
      </c>
      <c r="B43" s="228" t="s">
        <v>245</v>
      </c>
      <c r="F43" s="222">
        <f>F35+F39+F41+F42</f>
        <v>64.03999999999999</v>
      </c>
    </row>
    <row r="46" ht="12.75">
      <c r="A46" s="228" t="s">
        <v>246</v>
      </c>
    </row>
    <row r="48" spans="1:6" ht="12.75">
      <c r="A48" s="230" t="s">
        <v>237</v>
      </c>
      <c r="C48" s="230" t="s">
        <v>247</v>
      </c>
      <c r="F48" s="230" t="s">
        <v>248</v>
      </c>
    </row>
    <row r="49" spans="1:4" ht="12.75">
      <c r="A49" s="230"/>
      <c r="D49" s="230"/>
    </row>
    <row r="50" ht="12.75">
      <c r="B50" s="228" t="s">
        <v>249</v>
      </c>
    </row>
    <row r="51" spans="1:7" ht="12.75">
      <c r="A51" s="231">
        <v>7</v>
      </c>
      <c r="B51" s="222" t="s">
        <v>16</v>
      </c>
      <c r="F51" s="232">
        <v>1030468</v>
      </c>
      <c r="G51" s="230"/>
    </row>
    <row r="52" spans="1:7" ht="12.75">
      <c r="A52" s="229" t="s">
        <v>105</v>
      </c>
      <c r="B52" s="222" t="s">
        <v>17</v>
      </c>
      <c r="F52" s="232">
        <v>1030468</v>
      </c>
      <c r="G52" s="230"/>
    </row>
    <row r="53" spans="1:6" ht="12.75">
      <c r="A53" s="231">
        <v>8</v>
      </c>
      <c r="B53" s="222" t="s">
        <v>19</v>
      </c>
      <c r="F53" s="232">
        <v>1370817</v>
      </c>
    </row>
    <row r="54" spans="1:6" ht="12.75">
      <c r="A54" s="231">
        <v>9</v>
      </c>
      <c r="B54" s="222" t="s">
        <v>20</v>
      </c>
      <c r="F54" s="232">
        <v>239254</v>
      </c>
    </row>
    <row r="56" ht="12.75">
      <c r="B56" s="228" t="s">
        <v>5</v>
      </c>
    </row>
    <row r="57" spans="1:6" ht="12.75">
      <c r="A57" s="231">
        <v>10</v>
      </c>
      <c r="B57" s="222" t="s">
        <v>21</v>
      </c>
      <c r="F57" s="232">
        <v>475418</v>
      </c>
    </row>
    <row r="58" spans="1:6" ht="12.75">
      <c r="A58" s="230" t="s">
        <v>111</v>
      </c>
      <c r="B58" s="222" t="s">
        <v>22</v>
      </c>
      <c r="F58" s="232">
        <v>475418</v>
      </c>
    </row>
    <row r="59" spans="1:6" ht="12.75">
      <c r="A59" s="231">
        <v>11</v>
      </c>
      <c r="B59" s="222" t="s">
        <v>250</v>
      </c>
      <c r="F59" s="232">
        <v>863510</v>
      </c>
    </row>
    <row r="60" spans="1:6" ht="12.75">
      <c r="A60" s="230" t="s">
        <v>113</v>
      </c>
      <c r="B60" s="222" t="s">
        <v>24</v>
      </c>
      <c r="F60" s="232">
        <v>587750</v>
      </c>
    </row>
    <row r="61" spans="1:6" ht="12.75">
      <c r="A61" s="230" t="s">
        <v>114</v>
      </c>
      <c r="B61" s="222" t="s">
        <v>25</v>
      </c>
      <c r="F61" s="232">
        <v>275760</v>
      </c>
    </row>
    <row r="62" spans="1:6" ht="12.75">
      <c r="A62" s="231">
        <v>12</v>
      </c>
      <c r="B62" s="222" t="s">
        <v>26</v>
      </c>
      <c r="F62" s="232">
        <v>56009</v>
      </c>
    </row>
    <row r="63" spans="1:6" ht="12.75">
      <c r="A63" s="231">
        <v>13</v>
      </c>
      <c r="B63" s="222" t="s">
        <v>27</v>
      </c>
      <c r="F63" s="232">
        <v>39783</v>
      </c>
    </row>
    <row r="64" spans="1:6" ht="12.75">
      <c r="A64" s="231">
        <v>14</v>
      </c>
      <c r="B64" s="222" t="s">
        <v>28</v>
      </c>
      <c r="F64" s="232">
        <v>243451</v>
      </c>
    </row>
    <row r="65" spans="1:6" ht="12.75">
      <c r="A65" s="229" t="s">
        <v>118</v>
      </c>
      <c r="B65" s="222" t="s">
        <v>29</v>
      </c>
      <c r="F65" s="232">
        <v>102277</v>
      </c>
    </row>
    <row r="66" spans="1:7" ht="12.75">
      <c r="A66" s="231">
        <v>15</v>
      </c>
      <c r="B66" s="222" t="s">
        <v>251</v>
      </c>
      <c r="F66" s="232">
        <v>60266</v>
      </c>
      <c r="G66" s="230"/>
    </row>
    <row r="67" spans="1:6" ht="12.75">
      <c r="A67" s="231">
        <v>16</v>
      </c>
      <c r="B67" s="222" t="s">
        <v>31</v>
      </c>
      <c r="F67" s="232">
        <v>0</v>
      </c>
    </row>
    <row r="69" spans="1:6" ht="12.75">
      <c r="A69" s="231">
        <v>17</v>
      </c>
      <c r="B69" s="222" t="s">
        <v>32</v>
      </c>
      <c r="F69" s="232">
        <v>27497</v>
      </c>
    </row>
    <row r="70" spans="1:6" ht="12.75">
      <c r="A70" s="231">
        <v>18</v>
      </c>
      <c r="B70" s="222" t="s">
        <v>33</v>
      </c>
      <c r="F70" s="232">
        <v>126199</v>
      </c>
    </row>
    <row r="71" spans="1:6" ht="12.75">
      <c r="A71" s="231">
        <v>19</v>
      </c>
      <c r="B71" s="222" t="s">
        <v>34</v>
      </c>
      <c r="F71" s="232">
        <v>196558</v>
      </c>
    </row>
    <row r="72" spans="1:6" ht="12.75">
      <c r="A72" s="231">
        <v>20</v>
      </c>
      <c r="B72" s="222" t="s">
        <v>253</v>
      </c>
      <c r="F72" s="232">
        <v>32255</v>
      </c>
    </row>
    <row r="73" spans="1:6" ht="12.75">
      <c r="A73" s="231">
        <v>21</v>
      </c>
      <c r="B73" s="222" t="s">
        <v>36</v>
      </c>
      <c r="F73" s="232">
        <v>258305</v>
      </c>
    </row>
    <row r="74" spans="1:6" ht="12.75">
      <c r="A74" s="231">
        <v>22</v>
      </c>
      <c r="B74" s="228" t="s">
        <v>254</v>
      </c>
      <c r="F74" s="222">
        <f>SUM(F51,F53,F54,F57,F59,F62:F64,F66,F67,F69:F73)</f>
        <v>5019790</v>
      </c>
    </row>
    <row r="75" spans="1:6" ht="12.75">
      <c r="A75" s="231">
        <v>23</v>
      </c>
      <c r="B75" s="222" t="s">
        <v>37</v>
      </c>
      <c r="F75" s="232">
        <v>403358</v>
      </c>
    </row>
    <row r="76" spans="1:6" ht="12.75">
      <c r="A76" s="230" t="s">
        <v>129</v>
      </c>
      <c r="B76" s="222" t="s">
        <v>255</v>
      </c>
      <c r="F76" s="222">
        <f>F74+F75</f>
        <v>5423148</v>
      </c>
    </row>
    <row r="77" ht="12.75">
      <c r="A77" s="230"/>
    </row>
    <row r="78" ht="12.75">
      <c r="A78" s="230"/>
    </row>
    <row r="79" ht="12.75">
      <c r="A79" s="224" t="s">
        <v>256</v>
      </c>
    </row>
    <row r="81" spans="1:6" ht="12.75">
      <c r="A81" s="230" t="s">
        <v>257</v>
      </c>
      <c r="C81" s="233" t="s">
        <v>247</v>
      </c>
      <c r="E81" s="230" t="s">
        <v>6</v>
      </c>
      <c r="F81" s="230" t="s">
        <v>258</v>
      </c>
    </row>
    <row r="83" ht="12.75">
      <c r="B83" s="222" t="s">
        <v>259</v>
      </c>
    </row>
    <row r="84" ht="12.75">
      <c r="B84" s="222" t="s">
        <v>260</v>
      </c>
    </row>
    <row r="85" ht="12.75">
      <c r="B85" s="222" t="s">
        <v>261</v>
      </c>
    </row>
    <row r="86" ht="12.75">
      <c r="B86" s="222" t="s">
        <v>262</v>
      </c>
    </row>
    <row r="87" spans="1:6" ht="12.75">
      <c r="A87" s="231">
        <v>24</v>
      </c>
      <c r="B87" s="222" t="s">
        <v>263</v>
      </c>
      <c r="E87" s="232">
        <v>14457</v>
      </c>
      <c r="F87" s="232">
        <v>722318</v>
      </c>
    </row>
    <row r="88" spans="1:6" ht="12.75">
      <c r="A88" s="231">
        <v>25</v>
      </c>
      <c r="B88" s="222" t="s">
        <v>264</v>
      </c>
      <c r="E88" s="232">
        <v>10631</v>
      </c>
      <c r="F88" s="232">
        <v>443973</v>
      </c>
    </row>
    <row r="89" spans="1:6" ht="12.75">
      <c r="A89" s="230" t="s">
        <v>132</v>
      </c>
      <c r="B89" s="222" t="s">
        <v>38</v>
      </c>
      <c r="E89" s="232">
        <v>12084</v>
      </c>
      <c r="F89" s="232">
        <v>608010</v>
      </c>
    </row>
    <row r="90" spans="1:6" ht="12.75">
      <c r="A90" s="230" t="s">
        <v>134</v>
      </c>
      <c r="B90" s="222" t="s">
        <v>40</v>
      </c>
      <c r="E90" s="232">
        <v>11313</v>
      </c>
      <c r="F90" s="230" t="s">
        <v>265</v>
      </c>
    </row>
    <row r="91" spans="1:6" ht="12.75">
      <c r="A91" s="230" t="s">
        <v>135</v>
      </c>
      <c r="B91" s="222" t="s">
        <v>41</v>
      </c>
      <c r="E91" s="232">
        <v>761</v>
      </c>
      <c r="F91" s="230" t="s">
        <v>265</v>
      </c>
    </row>
    <row r="92" spans="1:6" ht="12.75">
      <c r="A92" s="230" t="s">
        <v>136</v>
      </c>
      <c r="B92" s="222" t="s">
        <v>42</v>
      </c>
      <c r="E92" s="232">
        <v>2504</v>
      </c>
      <c r="F92" s="232">
        <v>102498</v>
      </c>
    </row>
    <row r="93" spans="1:6" ht="12.75">
      <c r="A93" s="230" t="s">
        <v>137</v>
      </c>
      <c r="B93" s="222" t="s">
        <v>43</v>
      </c>
      <c r="E93" s="232">
        <v>640</v>
      </c>
      <c r="F93" s="232">
        <v>12581</v>
      </c>
    </row>
    <row r="94" spans="1:6" ht="12.75">
      <c r="A94" s="230" t="s">
        <v>138</v>
      </c>
      <c r="B94" s="222" t="s">
        <v>44</v>
      </c>
      <c r="E94" s="232">
        <v>0</v>
      </c>
      <c r="F94" s="232">
        <v>0</v>
      </c>
    </row>
    <row r="95" spans="1:6" ht="12.75">
      <c r="A95" s="230" t="s">
        <v>139</v>
      </c>
      <c r="B95" s="222" t="s">
        <v>45</v>
      </c>
      <c r="E95" s="232">
        <v>2098</v>
      </c>
      <c r="F95" s="230" t="s">
        <v>265</v>
      </c>
    </row>
    <row r="96" spans="1:6" ht="12.75">
      <c r="A96" s="229" t="s">
        <v>133</v>
      </c>
      <c r="B96" s="222" t="s">
        <v>63</v>
      </c>
      <c r="E96" s="232">
        <v>10096</v>
      </c>
      <c r="F96" s="232">
        <v>433367</v>
      </c>
    </row>
    <row r="98" ht="12.75">
      <c r="B98" s="222" t="s">
        <v>267</v>
      </c>
    </row>
    <row r="99" ht="12.75">
      <c r="B99" s="222" t="s">
        <v>268</v>
      </c>
    </row>
    <row r="100" spans="1:6" ht="12.75">
      <c r="A100" s="231">
        <v>26</v>
      </c>
      <c r="B100" s="222" t="s">
        <v>269</v>
      </c>
      <c r="E100" s="222">
        <v>0</v>
      </c>
      <c r="F100" s="222">
        <v>0</v>
      </c>
    </row>
    <row r="101" spans="1:6" ht="12.75">
      <c r="A101" s="231">
        <v>27</v>
      </c>
      <c r="B101" s="222" t="s">
        <v>264</v>
      </c>
      <c r="E101" s="222">
        <v>0</v>
      </c>
      <c r="F101" s="222">
        <v>0</v>
      </c>
    </row>
    <row r="103" ht="12.75">
      <c r="B103" s="222" t="s">
        <v>270</v>
      </c>
    </row>
    <row r="104" ht="12.75">
      <c r="B104" s="222" t="s">
        <v>271</v>
      </c>
    </row>
    <row r="105" spans="1:6" ht="12.75">
      <c r="A105" s="231">
        <v>28</v>
      </c>
      <c r="B105" s="222" t="s">
        <v>303</v>
      </c>
      <c r="E105" s="222">
        <v>56</v>
      </c>
      <c r="F105" s="232">
        <v>5919</v>
      </c>
    </row>
    <row r="106" spans="1:6" ht="12.75">
      <c r="A106" s="231">
        <v>29</v>
      </c>
      <c r="B106" s="222" t="s">
        <v>272</v>
      </c>
      <c r="E106" s="222">
        <v>56</v>
      </c>
      <c r="F106" s="232">
        <v>5824</v>
      </c>
    </row>
    <row r="107" spans="1:6" ht="12.75">
      <c r="A107" s="229" t="s">
        <v>144</v>
      </c>
      <c r="B107" s="222" t="s">
        <v>207</v>
      </c>
      <c r="E107" s="222">
        <v>7</v>
      </c>
      <c r="F107" s="232">
        <v>2731</v>
      </c>
    </row>
    <row r="108" spans="1:6" ht="12.75">
      <c r="A108" s="230" t="s">
        <v>145</v>
      </c>
      <c r="B108" s="222" t="s">
        <v>208</v>
      </c>
      <c r="E108" s="222">
        <v>37</v>
      </c>
      <c r="F108" s="232">
        <v>2918</v>
      </c>
    </row>
    <row r="109" spans="1:6" ht="12.75">
      <c r="A109" s="230" t="s">
        <v>158</v>
      </c>
      <c r="B109" s="222" t="s">
        <v>68</v>
      </c>
      <c r="E109" s="234">
        <v>2911</v>
      </c>
      <c r="F109" s="232">
        <v>3252</v>
      </c>
    </row>
    <row r="110" ht="12.75">
      <c r="A110" s="230"/>
    </row>
    <row r="111" ht="12.75">
      <c r="B111" s="222" t="s">
        <v>273</v>
      </c>
    </row>
    <row r="112" spans="1:6" ht="12.75">
      <c r="A112" s="231">
        <v>30</v>
      </c>
      <c r="B112" s="222" t="s">
        <v>269</v>
      </c>
      <c r="E112" s="232">
        <v>29795</v>
      </c>
      <c r="F112" s="232">
        <v>2453273</v>
      </c>
    </row>
    <row r="113" spans="1:6" ht="12.75">
      <c r="A113" s="231">
        <v>31</v>
      </c>
      <c r="B113" s="222" t="s">
        <v>264</v>
      </c>
      <c r="E113" s="222">
        <v>0</v>
      </c>
      <c r="F113" s="232">
        <v>4786</v>
      </c>
    </row>
    <row r="115" spans="1:6" ht="12.75">
      <c r="A115" s="231">
        <v>32</v>
      </c>
      <c r="B115" s="222" t="s">
        <v>51</v>
      </c>
      <c r="E115" s="222">
        <v>73</v>
      </c>
      <c r="F115" s="222">
        <v>787</v>
      </c>
    </row>
    <row r="116" spans="1:6" ht="12.75">
      <c r="A116" s="231">
        <v>33</v>
      </c>
      <c r="B116" s="222" t="s">
        <v>275</v>
      </c>
      <c r="E116" s="222">
        <v>5</v>
      </c>
      <c r="F116" s="232">
        <v>12981</v>
      </c>
    </row>
    <row r="117" spans="1:6" ht="12.75">
      <c r="A117" s="231">
        <v>34</v>
      </c>
      <c r="B117" s="222" t="s">
        <v>276</v>
      </c>
      <c r="E117" s="222">
        <v>1</v>
      </c>
      <c r="F117" s="232">
        <v>73</v>
      </c>
    </row>
    <row r="118" ht="12.75">
      <c r="A118" s="231"/>
    </row>
    <row r="119" ht="12.75">
      <c r="B119" s="222" t="s">
        <v>277</v>
      </c>
    </row>
    <row r="120" spans="1:6" ht="12.75">
      <c r="A120" s="231">
        <v>35</v>
      </c>
      <c r="B120" s="222" t="s">
        <v>269</v>
      </c>
      <c r="E120" s="222">
        <v>93</v>
      </c>
      <c r="F120" s="232">
        <v>5104</v>
      </c>
    </row>
    <row r="121" spans="1:6" ht="12.75">
      <c r="A121" s="231">
        <v>36</v>
      </c>
      <c r="B121" s="222" t="s">
        <v>264</v>
      </c>
      <c r="E121" s="222">
        <v>81</v>
      </c>
      <c r="F121" s="232">
        <v>2964</v>
      </c>
    </row>
    <row r="123" ht="12.75">
      <c r="B123" s="222" t="s">
        <v>278</v>
      </c>
    </row>
    <row r="124" spans="1:6" ht="12.75">
      <c r="A124" s="231">
        <v>37</v>
      </c>
      <c r="B124" s="222" t="s">
        <v>269</v>
      </c>
      <c r="E124" s="222">
        <v>984</v>
      </c>
      <c r="F124" s="232">
        <v>4190</v>
      </c>
    </row>
    <row r="125" spans="1:6" ht="12.75">
      <c r="A125" s="231">
        <v>38</v>
      </c>
      <c r="B125" s="222" t="s">
        <v>264</v>
      </c>
      <c r="E125" s="222">
        <v>645</v>
      </c>
      <c r="F125" s="232">
        <v>2868</v>
      </c>
    </row>
    <row r="126" ht="12.75">
      <c r="A126" s="231"/>
    </row>
    <row r="127" spans="1:2" ht="12.75">
      <c r="A127" s="231"/>
      <c r="B127" s="222" t="s">
        <v>279</v>
      </c>
    </row>
    <row r="128" spans="1:6" ht="12.75">
      <c r="A128" s="231">
        <v>39</v>
      </c>
      <c r="B128" s="222" t="s">
        <v>269</v>
      </c>
      <c r="E128" s="222">
        <v>190</v>
      </c>
      <c r="F128" s="232">
        <v>2772</v>
      </c>
    </row>
    <row r="129" spans="1:6" ht="12.75">
      <c r="A129" s="231">
        <v>40</v>
      </c>
      <c r="B129" s="222" t="s">
        <v>264</v>
      </c>
      <c r="E129" s="222">
        <v>5</v>
      </c>
      <c r="F129" s="232">
        <v>375</v>
      </c>
    </row>
    <row r="131" spans="1:6" ht="12.75">
      <c r="A131" s="231">
        <v>41</v>
      </c>
      <c r="B131" s="222" t="s">
        <v>60</v>
      </c>
      <c r="E131" s="222">
        <v>0</v>
      </c>
      <c r="F131" s="232">
        <v>6201</v>
      </c>
    </row>
    <row r="134" ht="12.75">
      <c r="A134" s="228" t="s">
        <v>280</v>
      </c>
    </row>
    <row r="135" ht="12.75">
      <c r="A135" s="228"/>
    </row>
    <row r="136" spans="1:6" ht="12.75">
      <c r="A136" s="228"/>
      <c r="F136" s="230" t="s">
        <v>239</v>
      </c>
    </row>
    <row r="138" ht="12.75">
      <c r="B138" s="222" t="s">
        <v>281</v>
      </c>
    </row>
    <row r="139" spans="1:6" ht="12.75">
      <c r="A139" s="231">
        <v>42</v>
      </c>
      <c r="B139" s="222" t="s">
        <v>73</v>
      </c>
      <c r="F139" s="232">
        <v>163138</v>
      </c>
    </row>
    <row r="140" spans="1:6" ht="12.75">
      <c r="A140" s="229" t="s">
        <v>160</v>
      </c>
      <c r="B140" s="222" t="s">
        <v>74</v>
      </c>
      <c r="F140" s="232">
        <v>192396</v>
      </c>
    </row>
    <row r="141" spans="1:6" ht="12.75">
      <c r="A141" s="229" t="s">
        <v>161</v>
      </c>
      <c r="B141" s="222" t="s">
        <v>75</v>
      </c>
      <c r="F141" s="232">
        <v>10104</v>
      </c>
    </row>
    <row r="142" spans="1:6" ht="12.75">
      <c r="A142" s="231">
        <v>43</v>
      </c>
      <c r="B142" s="222" t="s">
        <v>282</v>
      </c>
      <c r="F142" s="232">
        <v>64249</v>
      </c>
    </row>
    <row r="144" ht="12.75">
      <c r="B144" s="222" t="s">
        <v>283</v>
      </c>
    </row>
    <row r="145" ht="12.75">
      <c r="B145" s="222" t="s">
        <v>284</v>
      </c>
    </row>
    <row r="146" spans="1:6" ht="12.75">
      <c r="A146" s="231">
        <v>44</v>
      </c>
      <c r="B146" s="222" t="s">
        <v>285</v>
      </c>
      <c r="F146" s="232">
        <v>6979</v>
      </c>
    </row>
    <row r="147" spans="1:6" ht="12.75">
      <c r="A147" s="231">
        <v>45</v>
      </c>
      <c r="B147" s="222" t="s">
        <v>286</v>
      </c>
      <c r="F147" s="232">
        <v>4432</v>
      </c>
    </row>
    <row r="148" spans="1:6" ht="12.75">
      <c r="A148" s="231">
        <v>46</v>
      </c>
      <c r="B148" s="228" t="s">
        <v>205</v>
      </c>
      <c r="F148" s="232">
        <v>11411</v>
      </c>
    </row>
    <row r="149" spans="1:6" ht="12.75">
      <c r="A149" s="230" t="s">
        <v>166</v>
      </c>
      <c r="B149" s="222" t="s">
        <v>287</v>
      </c>
      <c r="F149" s="232">
        <v>6978</v>
      </c>
    </row>
    <row r="150" spans="1:6" ht="12.75">
      <c r="A150" s="230" t="s">
        <v>167</v>
      </c>
      <c r="B150" s="222" t="s">
        <v>288</v>
      </c>
      <c r="F150" s="232">
        <v>201</v>
      </c>
    </row>
    <row r="152" ht="12.75">
      <c r="B152" s="222" t="s">
        <v>289</v>
      </c>
    </row>
    <row r="153" ht="12.75">
      <c r="B153" s="222" t="s">
        <v>290</v>
      </c>
    </row>
    <row r="154" spans="1:6" ht="12.75">
      <c r="A154" s="231">
        <v>47</v>
      </c>
      <c r="B154" s="222" t="s">
        <v>285</v>
      </c>
      <c r="F154" s="232">
        <v>5321</v>
      </c>
    </row>
    <row r="155" spans="1:6" ht="12.75">
      <c r="A155" s="231">
        <v>48</v>
      </c>
      <c r="B155" s="222" t="s">
        <v>286</v>
      </c>
      <c r="F155" s="232">
        <v>4622</v>
      </c>
    </row>
    <row r="156" spans="1:6" ht="12.75">
      <c r="A156" s="231">
        <v>49</v>
      </c>
      <c r="B156" s="228" t="s">
        <v>205</v>
      </c>
      <c r="F156" s="232">
        <v>9943</v>
      </c>
    </row>
    <row r="157" spans="1:6" ht="12.75">
      <c r="A157" s="230" t="s">
        <v>171</v>
      </c>
      <c r="B157" s="222" t="s">
        <v>291</v>
      </c>
      <c r="F157" s="232">
        <v>4568</v>
      </c>
    </row>
    <row r="158" spans="1:6" ht="12.75">
      <c r="A158" s="230" t="s">
        <v>172</v>
      </c>
      <c r="B158" s="222" t="s">
        <v>292</v>
      </c>
      <c r="F158" s="232">
        <v>636</v>
      </c>
    </row>
    <row r="160" ht="12.75">
      <c r="B160" s="222" t="s">
        <v>293</v>
      </c>
    </row>
    <row r="161" spans="1:6" ht="12.75">
      <c r="A161" s="231">
        <v>50</v>
      </c>
      <c r="B161" s="222" t="s">
        <v>294</v>
      </c>
      <c r="F161" s="232">
        <v>319</v>
      </c>
    </row>
    <row r="162" spans="1:6" ht="12.75">
      <c r="A162" s="229" t="s">
        <v>174</v>
      </c>
      <c r="B162" s="222" t="s">
        <v>295</v>
      </c>
      <c r="F162" s="232">
        <v>420</v>
      </c>
    </row>
    <row r="163" spans="1:6" ht="12.75">
      <c r="A163" s="231">
        <v>51</v>
      </c>
      <c r="B163" s="222" t="s">
        <v>296</v>
      </c>
      <c r="F163" s="232">
        <v>7417</v>
      </c>
    </row>
    <row r="164" spans="1:2" ht="12.75">
      <c r="A164" s="230" t="s">
        <v>176</v>
      </c>
      <c r="B164" s="222" t="s">
        <v>297</v>
      </c>
    </row>
    <row r="165" spans="2:6" ht="12.75">
      <c r="B165" s="222" t="s">
        <v>298</v>
      </c>
      <c r="F165" s="232">
        <v>7330</v>
      </c>
    </row>
    <row r="166" spans="1:2" ht="12.75">
      <c r="A166" s="230" t="s">
        <v>177</v>
      </c>
      <c r="B166" s="222" t="s">
        <v>297</v>
      </c>
    </row>
    <row r="167" spans="2:6" ht="12.75">
      <c r="B167" s="222" t="s">
        <v>299</v>
      </c>
      <c r="F167" s="232">
        <v>87</v>
      </c>
    </row>
    <row r="169" ht="12.75">
      <c r="A169" s="228" t="s">
        <v>300</v>
      </c>
    </row>
    <row r="171" spans="1:6" ht="12.75">
      <c r="A171" s="230" t="s">
        <v>257</v>
      </c>
      <c r="C171" s="230" t="s">
        <v>247</v>
      </c>
      <c r="F171" s="230" t="s">
        <v>239</v>
      </c>
    </row>
    <row r="173" spans="1:6" ht="12.75">
      <c r="A173" s="231">
        <v>52</v>
      </c>
      <c r="B173" s="222" t="s">
        <v>91</v>
      </c>
      <c r="F173" s="222">
        <v>83</v>
      </c>
    </row>
    <row r="174" spans="1:2" ht="12.75">
      <c r="A174" s="229" t="s">
        <v>179</v>
      </c>
      <c r="B174" s="222" t="s">
        <v>301</v>
      </c>
    </row>
    <row r="175" spans="2:6" ht="12.75">
      <c r="B175" s="222" t="s">
        <v>302</v>
      </c>
      <c r="F175" s="222">
        <v>134</v>
      </c>
    </row>
    <row r="176" spans="1:6" ht="12.75">
      <c r="A176" s="231">
        <v>53</v>
      </c>
      <c r="B176" s="222" t="s">
        <v>93</v>
      </c>
      <c r="F176" s="232">
        <v>30209</v>
      </c>
    </row>
    <row r="177" spans="1:6" ht="12.75">
      <c r="A177" s="231">
        <v>54</v>
      </c>
      <c r="B177" s="222" t="s">
        <v>94</v>
      </c>
      <c r="F177" s="232">
        <v>1473</v>
      </c>
    </row>
    <row r="179" ht="12.75">
      <c r="B179" s="235"/>
    </row>
  </sheetData>
  <mergeCells count="1">
    <mergeCell ref="C15:E15"/>
  </mergeCells>
  <printOptions gridLines="1"/>
  <pageMargins left="0.75" right="0.75" top="1" bottom="1" header="0.5" footer="0.5"/>
  <pageSetup orientation="portrait" r:id="rId1"/>
  <headerFooter alignWithMargins="0">
    <oddFooter>&amp;C&amp;F&amp;RPage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7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" width="9.421875" style="236" customWidth="1"/>
    <col min="2" max="3" width="11.421875" style="236" customWidth="1"/>
    <col min="4" max="4" width="16.7109375" style="236" customWidth="1"/>
    <col min="5" max="5" width="10.57421875" style="236" customWidth="1"/>
    <col min="6" max="6" width="13.00390625" style="239" customWidth="1"/>
    <col min="7" max="7" width="10.00390625" style="236" customWidth="1"/>
    <col min="8" max="16384" width="11.421875" style="236" customWidth="1"/>
  </cols>
  <sheetData>
    <row r="1" spans="1:3" ht="18">
      <c r="A1" s="237" t="s">
        <v>218</v>
      </c>
      <c r="B1" s="238"/>
      <c r="C1" s="238"/>
    </row>
    <row r="2" spans="1:3" ht="18">
      <c r="A2" s="238" t="s">
        <v>219</v>
      </c>
      <c r="B2" s="238"/>
      <c r="C2" s="238"/>
    </row>
    <row r="3" spans="1:3" ht="18">
      <c r="A3" s="240" t="s">
        <v>220</v>
      </c>
      <c r="B3" s="238"/>
      <c r="C3" s="238" t="s">
        <v>221</v>
      </c>
    </row>
    <row r="5" spans="1:5" ht="12.75">
      <c r="A5" s="241" t="s">
        <v>222</v>
      </c>
      <c r="B5" s="426" t="s">
        <v>396</v>
      </c>
      <c r="C5" s="427"/>
      <c r="D5" s="427"/>
      <c r="E5" s="428"/>
    </row>
    <row r="7" spans="1:5" ht="12.75">
      <c r="A7" s="242" t="s">
        <v>223</v>
      </c>
      <c r="C7" s="426" t="s">
        <v>397</v>
      </c>
      <c r="D7" s="427"/>
      <c r="E7" s="428"/>
    </row>
    <row r="9" spans="1:5" ht="12.75">
      <c r="A9" s="242" t="s">
        <v>225</v>
      </c>
      <c r="C9" s="426" t="s">
        <v>398</v>
      </c>
      <c r="D9" s="427"/>
      <c r="E9" s="428"/>
    </row>
    <row r="11" spans="1:5" ht="12.75">
      <c r="A11" s="242" t="s">
        <v>227</v>
      </c>
      <c r="C11" s="426" t="s">
        <v>399</v>
      </c>
      <c r="D11" s="427"/>
      <c r="E11" s="428"/>
    </row>
    <row r="13" spans="1:5" ht="12.75">
      <c r="A13" s="242" t="s">
        <v>229</v>
      </c>
      <c r="C13" s="426" t="s">
        <v>400</v>
      </c>
      <c r="D13" s="427"/>
      <c r="E13" s="428"/>
    </row>
    <row r="15" spans="1:5" ht="12.75">
      <c r="A15" s="242" t="s">
        <v>231</v>
      </c>
      <c r="C15" s="424" t="s">
        <v>401</v>
      </c>
      <c r="D15" s="427"/>
      <c r="E15" s="428"/>
    </row>
    <row r="19" ht="12.75">
      <c r="A19" s="242" t="s">
        <v>233</v>
      </c>
    </row>
    <row r="20" ht="12.75">
      <c r="A20" s="242" t="s">
        <v>234</v>
      </c>
    </row>
    <row r="21" ht="12.75">
      <c r="A21" s="242" t="s">
        <v>235</v>
      </c>
    </row>
    <row r="22" ht="12.75">
      <c r="A22" s="242"/>
    </row>
    <row r="24" ht="12.75">
      <c r="A24" s="242" t="s">
        <v>236</v>
      </c>
    </row>
    <row r="25" ht="12.75">
      <c r="A25" s="242"/>
    </row>
    <row r="26" spans="1:6" ht="12.75">
      <c r="A26" s="243" t="s">
        <v>237</v>
      </c>
      <c r="C26" s="244" t="s">
        <v>238</v>
      </c>
      <c r="F26" s="245" t="s">
        <v>239</v>
      </c>
    </row>
    <row r="28" spans="1:6" ht="12.75">
      <c r="A28" s="246">
        <v>1</v>
      </c>
      <c r="B28" s="236" t="s">
        <v>240</v>
      </c>
      <c r="F28" s="239">
        <v>0</v>
      </c>
    </row>
    <row r="29" ht="12.75">
      <c r="A29" s="246"/>
    </row>
    <row r="31" ht="12.75">
      <c r="A31" s="241" t="s">
        <v>241</v>
      </c>
    </row>
    <row r="33" spans="1:6" ht="12.75">
      <c r="A33" s="244" t="s">
        <v>237</v>
      </c>
      <c r="C33" s="244" t="s">
        <v>242</v>
      </c>
      <c r="F33" s="245" t="s">
        <v>243</v>
      </c>
    </row>
    <row r="34" spans="1:4" ht="12.75">
      <c r="A34" s="244"/>
      <c r="D34" s="244"/>
    </row>
    <row r="35" spans="1:6" ht="12.75">
      <c r="A35" s="246">
        <v>2</v>
      </c>
      <c r="B35" s="236" t="s">
        <v>244</v>
      </c>
      <c r="F35" s="239">
        <v>28.61</v>
      </c>
    </row>
    <row r="36" spans="1:6" ht="12.75">
      <c r="A36" s="243" t="s">
        <v>98</v>
      </c>
      <c r="B36" s="236" t="s">
        <v>11</v>
      </c>
      <c r="F36" s="239">
        <v>26.61</v>
      </c>
    </row>
    <row r="37" spans="1:6" ht="12.75">
      <c r="A37" s="243" t="s">
        <v>99</v>
      </c>
      <c r="B37" s="236" t="s">
        <v>12</v>
      </c>
      <c r="F37" s="239">
        <v>2</v>
      </c>
    </row>
    <row r="39" spans="1:6" ht="12.75">
      <c r="A39" s="246">
        <v>3</v>
      </c>
      <c r="B39" s="236" t="s">
        <v>13</v>
      </c>
      <c r="F39" s="239">
        <v>52.86</v>
      </c>
    </row>
    <row r="40" spans="1:6" ht="12.75">
      <c r="A40" s="243" t="s">
        <v>101</v>
      </c>
      <c r="B40" s="236" t="s">
        <v>14</v>
      </c>
      <c r="F40" s="239">
        <v>42.23</v>
      </c>
    </row>
    <row r="41" spans="1:6" ht="12.75">
      <c r="A41" s="246">
        <v>4</v>
      </c>
      <c r="B41" s="236" t="s">
        <v>206</v>
      </c>
      <c r="F41" s="239">
        <v>0</v>
      </c>
    </row>
    <row r="42" spans="1:6" ht="12.75">
      <c r="A42" s="246">
        <v>5</v>
      </c>
      <c r="B42" s="236" t="s">
        <v>15</v>
      </c>
      <c r="F42" s="239">
        <v>41.72</v>
      </c>
    </row>
    <row r="43" spans="1:6" ht="12.75">
      <c r="A43" s="246">
        <v>6</v>
      </c>
      <c r="B43" s="242" t="s">
        <v>245</v>
      </c>
      <c r="F43" s="239">
        <f>F35+F39+F41+F42</f>
        <v>123.19</v>
      </c>
    </row>
    <row r="46" ht="12.75">
      <c r="A46" s="242" t="s">
        <v>246</v>
      </c>
    </row>
    <row r="48" spans="1:6" ht="12.75">
      <c r="A48" s="244" t="s">
        <v>237</v>
      </c>
      <c r="C48" s="244" t="s">
        <v>247</v>
      </c>
      <c r="F48" s="245" t="s">
        <v>248</v>
      </c>
    </row>
    <row r="49" spans="1:4" ht="12.75">
      <c r="A49" s="244"/>
      <c r="D49" s="244"/>
    </row>
    <row r="50" ht="12.75">
      <c r="B50" s="242" t="s">
        <v>249</v>
      </c>
    </row>
    <row r="51" spans="1:7" ht="12.75">
      <c r="A51" s="246">
        <v>7</v>
      </c>
      <c r="B51" s="236" t="s">
        <v>16</v>
      </c>
      <c r="F51" s="247">
        <v>1786557</v>
      </c>
      <c r="G51" s="244"/>
    </row>
    <row r="52" spans="1:7" ht="12.75">
      <c r="A52" s="243" t="s">
        <v>105</v>
      </c>
      <c r="B52" s="236" t="s">
        <v>17</v>
      </c>
      <c r="F52" s="247">
        <v>1750504</v>
      </c>
      <c r="G52" s="244"/>
    </row>
    <row r="53" spans="1:6" ht="12.75">
      <c r="A53" s="246">
        <v>8</v>
      </c>
      <c r="B53" s="236" t="s">
        <v>19</v>
      </c>
      <c r="F53" s="247">
        <v>2067960</v>
      </c>
    </row>
    <row r="54" spans="1:6" ht="12.75">
      <c r="A54" s="246">
        <v>9</v>
      </c>
      <c r="B54" s="236" t="s">
        <v>20</v>
      </c>
      <c r="F54" s="247">
        <v>589057</v>
      </c>
    </row>
    <row r="55" ht="12.75">
      <c r="F55" s="248"/>
    </row>
    <row r="56" spans="2:6" ht="12.75">
      <c r="B56" s="242" t="s">
        <v>5</v>
      </c>
      <c r="F56" s="248"/>
    </row>
    <row r="57" spans="1:6" ht="12.75">
      <c r="A57" s="246">
        <v>10</v>
      </c>
      <c r="B57" s="236" t="s">
        <v>21</v>
      </c>
      <c r="F57" s="247">
        <v>684768</v>
      </c>
    </row>
    <row r="58" spans="1:6" ht="12.75">
      <c r="A58" s="244" t="s">
        <v>111</v>
      </c>
      <c r="B58" s="236" t="s">
        <v>22</v>
      </c>
      <c r="F58" s="247">
        <v>680881</v>
      </c>
    </row>
    <row r="59" spans="1:6" ht="12.75">
      <c r="A59" s="246">
        <v>11</v>
      </c>
      <c r="B59" s="236" t="s">
        <v>250</v>
      </c>
      <c r="F59" s="247">
        <v>980956</v>
      </c>
    </row>
    <row r="60" spans="1:6" ht="12.75">
      <c r="A60" s="244" t="s">
        <v>113</v>
      </c>
      <c r="B60" s="236" t="s">
        <v>24</v>
      </c>
      <c r="F60" s="247">
        <v>826033</v>
      </c>
    </row>
    <row r="61" spans="1:6" ht="12.75">
      <c r="A61" s="244" t="s">
        <v>114</v>
      </c>
      <c r="B61" s="236" t="s">
        <v>25</v>
      </c>
      <c r="F61" s="247">
        <v>154923</v>
      </c>
    </row>
    <row r="62" spans="1:6" ht="12.75">
      <c r="A62" s="246">
        <v>12</v>
      </c>
      <c r="B62" s="236" t="s">
        <v>26</v>
      </c>
      <c r="F62" s="247">
        <v>79337</v>
      </c>
    </row>
    <row r="63" spans="1:6" ht="12.75">
      <c r="A63" s="246">
        <v>13</v>
      </c>
      <c r="B63" s="236" t="s">
        <v>27</v>
      </c>
      <c r="F63" s="247">
        <v>42886</v>
      </c>
    </row>
    <row r="64" spans="1:6" ht="12.75">
      <c r="A64" s="246">
        <v>14</v>
      </c>
      <c r="B64" s="236" t="s">
        <v>28</v>
      </c>
      <c r="F64" s="247">
        <v>290868</v>
      </c>
    </row>
    <row r="65" spans="1:6" ht="12.75">
      <c r="A65" s="243" t="s">
        <v>118</v>
      </c>
      <c r="B65" s="236" t="s">
        <v>29</v>
      </c>
      <c r="F65" s="247">
        <v>162276</v>
      </c>
    </row>
    <row r="66" spans="1:7" ht="12.75">
      <c r="A66" s="246">
        <v>15</v>
      </c>
      <c r="B66" s="236" t="s">
        <v>251</v>
      </c>
      <c r="F66" s="249" t="s">
        <v>309</v>
      </c>
      <c r="G66" s="244"/>
    </row>
    <row r="67" spans="1:6" ht="12.75">
      <c r="A67" s="246">
        <v>16</v>
      </c>
      <c r="B67" s="236" t="s">
        <v>31</v>
      </c>
      <c r="C67" s="236" t="s">
        <v>402</v>
      </c>
      <c r="F67" s="247">
        <v>18</v>
      </c>
    </row>
    <row r="68" spans="3:6" ht="12.75">
      <c r="C68" s="236" t="s">
        <v>403</v>
      </c>
      <c r="F68" s="247">
        <v>11884</v>
      </c>
    </row>
    <row r="69" spans="1:6" ht="12.75">
      <c r="A69" s="246">
        <v>17</v>
      </c>
      <c r="B69" s="236" t="s">
        <v>32</v>
      </c>
      <c r="F69" s="247">
        <v>35986</v>
      </c>
    </row>
    <row r="70" spans="1:6" ht="12.75">
      <c r="A70" s="246">
        <v>18</v>
      </c>
      <c r="B70" s="236" t="s">
        <v>33</v>
      </c>
      <c r="F70" s="247">
        <v>109025</v>
      </c>
    </row>
    <row r="71" spans="1:6" ht="12.75">
      <c r="A71" s="246">
        <v>19</v>
      </c>
      <c r="B71" s="236" t="s">
        <v>34</v>
      </c>
      <c r="F71" s="247">
        <v>243880</v>
      </c>
    </row>
    <row r="72" spans="1:6" ht="12.75">
      <c r="A72" s="246">
        <v>20</v>
      </c>
      <c r="B72" s="236" t="s">
        <v>253</v>
      </c>
      <c r="F72" s="247">
        <v>50000</v>
      </c>
    </row>
    <row r="73" spans="1:6" ht="12.75">
      <c r="A73" s="246">
        <v>21</v>
      </c>
      <c r="B73" s="236" t="s">
        <v>36</v>
      </c>
      <c r="F73" s="247">
        <v>303208</v>
      </c>
    </row>
    <row r="74" spans="1:6" ht="12.75">
      <c r="A74" s="246">
        <v>22</v>
      </c>
      <c r="B74" s="242" t="s">
        <v>254</v>
      </c>
      <c r="F74" s="247">
        <f>SUM(F51+F53+F54+F57+F59+F62+F63+F64+F67+F68+F69+F70+F71+F72+F73)</f>
        <v>7276390</v>
      </c>
    </row>
    <row r="75" spans="1:6" ht="12.75">
      <c r="A75" s="246">
        <v>23</v>
      </c>
      <c r="B75" s="236" t="s">
        <v>37</v>
      </c>
      <c r="F75" s="250">
        <v>0</v>
      </c>
    </row>
    <row r="76" spans="1:6" ht="12.75">
      <c r="A76" s="244" t="s">
        <v>129</v>
      </c>
      <c r="B76" s="236" t="s">
        <v>255</v>
      </c>
      <c r="F76" s="247">
        <f>SUM(F74:F75)</f>
        <v>7276390</v>
      </c>
    </row>
    <row r="77" spans="1:6" ht="12.75">
      <c r="A77" s="244"/>
      <c r="F77" s="248"/>
    </row>
    <row r="78" ht="12.75">
      <c r="A78" s="244"/>
    </row>
    <row r="79" ht="12.75">
      <c r="A79" s="241" t="s">
        <v>256</v>
      </c>
    </row>
    <row r="81" spans="1:6" ht="12.75">
      <c r="A81" s="244" t="s">
        <v>257</v>
      </c>
      <c r="C81" s="251" t="s">
        <v>247</v>
      </c>
      <c r="E81" s="244" t="s">
        <v>6</v>
      </c>
      <c r="F81" s="245" t="s">
        <v>258</v>
      </c>
    </row>
    <row r="83" ht="12.75">
      <c r="B83" s="236" t="s">
        <v>259</v>
      </c>
    </row>
    <row r="84" ht="12.75">
      <c r="B84" s="236" t="s">
        <v>260</v>
      </c>
    </row>
    <row r="85" ht="12.75">
      <c r="B85" s="236" t="s">
        <v>261</v>
      </c>
    </row>
    <row r="86" ht="12.75">
      <c r="B86" s="236" t="s">
        <v>262</v>
      </c>
    </row>
    <row r="87" spans="1:6" ht="12.75">
      <c r="A87" s="246">
        <v>24</v>
      </c>
      <c r="B87" s="236" t="s">
        <v>263</v>
      </c>
      <c r="E87" s="250">
        <v>23438</v>
      </c>
      <c r="F87" s="250">
        <v>1195666</v>
      </c>
    </row>
    <row r="88" spans="1:6" ht="12.75">
      <c r="A88" s="246">
        <v>25</v>
      </c>
      <c r="B88" s="236" t="s">
        <v>264</v>
      </c>
      <c r="E88" s="250">
        <v>17701</v>
      </c>
      <c r="F88" s="250">
        <v>787484</v>
      </c>
    </row>
    <row r="89" spans="1:7" ht="12.75">
      <c r="A89" s="244" t="s">
        <v>132</v>
      </c>
      <c r="B89" s="236" t="s">
        <v>38</v>
      </c>
      <c r="E89" s="250">
        <v>17583</v>
      </c>
      <c r="F89" s="250">
        <v>945909</v>
      </c>
      <c r="G89" s="242" t="s">
        <v>404</v>
      </c>
    </row>
    <row r="90" spans="1:7" ht="12.75">
      <c r="A90" s="244" t="s">
        <v>134</v>
      </c>
      <c r="B90" s="236" t="s">
        <v>40</v>
      </c>
      <c r="E90" s="250">
        <v>14977</v>
      </c>
      <c r="F90" s="252" t="s">
        <v>265</v>
      </c>
      <c r="G90" s="242" t="s">
        <v>404</v>
      </c>
    </row>
    <row r="91" spans="1:6" ht="12.75">
      <c r="A91" s="244" t="s">
        <v>135</v>
      </c>
      <c r="B91" s="236" t="s">
        <v>41</v>
      </c>
      <c r="E91" s="250">
        <v>2606</v>
      </c>
      <c r="F91" s="252" t="s">
        <v>265</v>
      </c>
    </row>
    <row r="92" spans="1:6" ht="12.75">
      <c r="A92" s="244" t="s">
        <v>136</v>
      </c>
      <c r="B92" s="236" t="s">
        <v>42</v>
      </c>
      <c r="E92" s="250">
        <v>4927</v>
      </c>
      <c r="F92" s="250">
        <v>206234</v>
      </c>
    </row>
    <row r="93" spans="1:6" ht="12.75">
      <c r="A93" s="244" t="s">
        <v>137</v>
      </c>
      <c r="B93" s="236" t="s">
        <v>43</v>
      </c>
      <c r="E93" s="250">
        <v>404</v>
      </c>
      <c r="F93" s="250">
        <v>23313</v>
      </c>
    </row>
    <row r="94" spans="1:6" ht="12.75">
      <c r="A94" s="244" t="s">
        <v>138</v>
      </c>
      <c r="B94" s="236" t="s">
        <v>44</v>
      </c>
      <c r="E94" s="250">
        <v>524</v>
      </c>
      <c r="F94" s="250">
        <v>19767</v>
      </c>
    </row>
    <row r="95" spans="1:6" ht="12.75">
      <c r="A95" s="244" t="s">
        <v>139</v>
      </c>
      <c r="B95" s="236" t="s">
        <v>45</v>
      </c>
      <c r="E95" s="250">
        <v>3389</v>
      </c>
      <c r="F95" s="252" t="s">
        <v>265</v>
      </c>
    </row>
    <row r="96" spans="1:6" ht="12.75">
      <c r="A96" s="243" t="s">
        <v>133</v>
      </c>
      <c r="B96" s="236" t="s">
        <v>63</v>
      </c>
      <c r="E96" s="250">
        <v>17195</v>
      </c>
      <c r="F96" s="250">
        <v>752426</v>
      </c>
    </row>
    <row r="98" ht="12.75">
      <c r="A98" s="242" t="s">
        <v>405</v>
      </c>
    </row>
    <row r="100" spans="1:6" ht="12.75">
      <c r="A100" s="246">
        <v>26</v>
      </c>
      <c r="B100" s="236" t="s">
        <v>269</v>
      </c>
      <c r="E100" s="253" t="s">
        <v>309</v>
      </c>
      <c r="F100" s="250">
        <v>673260</v>
      </c>
    </row>
    <row r="101" spans="1:6" ht="12.75">
      <c r="A101" s="246">
        <v>27</v>
      </c>
      <c r="B101" s="236" t="s">
        <v>264</v>
      </c>
      <c r="E101" s="253" t="s">
        <v>309</v>
      </c>
      <c r="F101" s="254" t="s">
        <v>309</v>
      </c>
    </row>
    <row r="103" spans="2:6" ht="12.75">
      <c r="B103" s="236" t="s">
        <v>270</v>
      </c>
      <c r="E103" s="250"/>
      <c r="F103" s="250"/>
    </row>
    <row r="104" spans="2:6" ht="12.75">
      <c r="B104" s="236" t="s">
        <v>271</v>
      </c>
      <c r="E104" s="250"/>
      <c r="F104" s="250"/>
    </row>
    <row r="105" spans="1:7" ht="12.75">
      <c r="A105" s="246">
        <v>28</v>
      </c>
      <c r="B105" s="236" t="s">
        <v>303</v>
      </c>
      <c r="E105" s="250">
        <v>68</v>
      </c>
      <c r="F105" s="250">
        <v>4367</v>
      </c>
      <c r="G105" s="242" t="s">
        <v>404</v>
      </c>
    </row>
    <row r="106" spans="1:7" ht="12.75">
      <c r="A106" s="246">
        <v>29</v>
      </c>
      <c r="B106" s="236" t="s">
        <v>272</v>
      </c>
      <c r="E106" s="250">
        <v>68</v>
      </c>
      <c r="F106" s="250">
        <v>3600</v>
      </c>
      <c r="G106" s="242" t="s">
        <v>404</v>
      </c>
    </row>
    <row r="107" spans="1:7" ht="12.75">
      <c r="A107" s="243" t="s">
        <v>144</v>
      </c>
      <c r="B107" s="236" t="s">
        <v>207</v>
      </c>
      <c r="E107" s="250">
        <v>43</v>
      </c>
      <c r="F107" s="250">
        <v>3293</v>
      </c>
      <c r="G107" s="242"/>
    </row>
    <row r="108" spans="1:7" ht="12.75">
      <c r="A108" s="244" t="s">
        <v>145</v>
      </c>
      <c r="B108" s="236" t="s">
        <v>208</v>
      </c>
      <c r="E108" s="250" t="s">
        <v>183</v>
      </c>
      <c r="F108" s="250">
        <v>478</v>
      </c>
      <c r="G108" s="242"/>
    </row>
    <row r="109" spans="1:7" ht="12.75">
      <c r="A109" s="244" t="s">
        <v>158</v>
      </c>
      <c r="B109" s="236" t="s">
        <v>68</v>
      </c>
      <c r="E109" s="252" t="s">
        <v>265</v>
      </c>
      <c r="F109" s="250">
        <v>2191</v>
      </c>
      <c r="G109" s="242" t="s">
        <v>406</v>
      </c>
    </row>
    <row r="110" spans="1:6" ht="12.75">
      <c r="A110" s="244"/>
      <c r="E110" s="250"/>
      <c r="F110" s="250"/>
    </row>
    <row r="111" spans="2:6" ht="12.75">
      <c r="B111" s="236" t="s">
        <v>273</v>
      </c>
      <c r="E111" s="250"/>
      <c r="F111" s="250"/>
    </row>
    <row r="112" spans="1:6" ht="12.75">
      <c r="A112" s="246">
        <v>30</v>
      </c>
      <c r="B112" s="236" t="s">
        <v>269</v>
      </c>
      <c r="E112" s="250">
        <v>38658</v>
      </c>
      <c r="F112" s="250">
        <v>2302454</v>
      </c>
    </row>
    <row r="113" spans="1:7" ht="12.75">
      <c r="A113" s="246">
        <v>31</v>
      </c>
      <c r="B113" s="236" t="s">
        <v>264</v>
      </c>
      <c r="E113" s="250">
        <v>4404</v>
      </c>
      <c r="F113" s="250">
        <v>60009</v>
      </c>
      <c r="G113" s="242" t="s">
        <v>407</v>
      </c>
    </row>
    <row r="114" spans="5:6" ht="12.75">
      <c r="E114" s="250"/>
      <c r="F114" s="250"/>
    </row>
    <row r="115" spans="1:6" ht="12.75">
      <c r="A115" s="246">
        <v>32</v>
      </c>
      <c r="B115" s="236" t="s">
        <v>51</v>
      </c>
      <c r="E115" s="255">
        <v>48.28</v>
      </c>
      <c r="F115" s="255">
        <v>4318.28</v>
      </c>
    </row>
    <row r="116" spans="1:6" ht="12.75">
      <c r="A116" s="246">
        <v>33</v>
      </c>
      <c r="B116" s="236" t="s">
        <v>275</v>
      </c>
      <c r="E116" s="250">
        <v>21816</v>
      </c>
      <c r="F116" s="250">
        <v>22144</v>
      </c>
    </row>
    <row r="117" spans="1:6" ht="12.75">
      <c r="A117" s="246">
        <v>34</v>
      </c>
      <c r="B117" s="236" t="s">
        <v>276</v>
      </c>
      <c r="E117" s="250">
        <v>1167</v>
      </c>
      <c r="F117" s="250">
        <v>115312</v>
      </c>
    </row>
    <row r="118" spans="1:6" ht="12.75">
      <c r="A118" s="246"/>
      <c r="E118" s="250"/>
      <c r="F118" s="250"/>
    </row>
    <row r="119" spans="2:6" ht="12.75">
      <c r="B119" s="236" t="s">
        <v>277</v>
      </c>
      <c r="E119" s="250"/>
      <c r="F119" s="250"/>
    </row>
    <row r="120" spans="1:6" ht="12.75">
      <c r="A120" s="246">
        <v>35</v>
      </c>
      <c r="B120" s="236" t="s">
        <v>269</v>
      </c>
      <c r="E120" s="250">
        <v>176</v>
      </c>
      <c r="F120" s="250">
        <v>6174</v>
      </c>
    </row>
    <row r="121" spans="1:6" ht="12.75">
      <c r="A121" s="246">
        <v>36</v>
      </c>
      <c r="B121" s="236" t="s">
        <v>264</v>
      </c>
      <c r="E121" s="250">
        <v>77</v>
      </c>
      <c r="F121" s="250">
        <v>3892</v>
      </c>
    </row>
    <row r="122" spans="5:6" ht="12.75">
      <c r="E122" s="250"/>
      <c r="F122" s="250"/>
    </row>
    <row r="123" spans="2:6" ht="12.75">
      <c r="B123" s="236" t="s">
        <v>278</v>
      </c>
      <c r="E123" s="250"/>
      <c r="F123" s="250"/>
    </row>
    <row r="124" spans="1:6" ht="12.75">
      <c r="A124" s="246">
        <v>37</v>
      </c>
      <c r="B124" s="236" t="s">
        <v>269</v>
      </c>
      <c r="E124" s="250">
        <v>1015</v>
      </c>
      <c r="F124" s="250">
        <v>11181</v>
      </c>
    </row>
    <row r="125" spans="1:6" ht="12.75">
      <c r="A125" s="246">
        <v>38</v>
      </c>
      <c r="B125" s="236" t="s">
        <v>264</v>
      </c>
      <c r="E125" s="250">
        <v>364</v>
      </c>
      <c r="F125" s="250">
        <v>5127</v>
      </c>
    </row>
    <row r="126" spans="1:6" ht="12.75">
      <c r="A126" s="246"/>
      <c r="E126" s="250"/>
      <c r="F126" s="250"/>
    </row>
    <row r="127" spans="1:6" ht="12.75">
      <c r="A127" s="246"/>
      <c r="B127" s="236" t="s">
        <v>279</v>
      </c>
      <c r="E127" s="250"/>
      <c r="F127" s="250"/>
    </row>
    <row r="128" spans="1:6" ht="12.75">
      <c r="A128" s="246">
        <v>39</v>
      </c>
      <c r="B128" s="236" t="s">
        <v>269</v>
      </c>
      <c r="E128" s="250">
        <v>337</v>
      </c>
      <c r="F128" s="250">
        <v>1226</v>
      </c>
    </row>
    <row r="129" spans="1:6" ht="12.75">
      <c r="A129" s="246">
        <v>40</v>
      </c>
      <c r="B129" s="236" t="s">
        <v>264</v>
      </c>
      <c r="E129" s="250">
        <v>265</v>
      </c>
      <c r="F129" s="250">
        <v>1272</v>
      </c>
    </row>
    <row r="130" spans="5:6" ht="12.75">
      <c r="E130" s="250"/>
      <c r="F130" s="250"/>
    </row>
    <row r="131" spans="1:6" ht="12.75">
      <c r="A131" s="246">
        <v>41</v>
      </c>
      <c r="B131" s="236" t="s">
        <v>60</v>
      </c>
      <c r="E131" s="250">
        <v>185</v>
      </c>
      <c r="F131" s="250">
        <v>314</v>
      </c>
    </row>
    <row r="132" spans="5:6" ht="12.75">
      <c r="E132" s="250"/>
      <c r="F132" s="250"/>
    </row>
    <row r="133" spans="1:6" s="257" customFormat="1" ht="12">
      <c r="A133" s="256" t="s">
        <v>408</v>
      </c>
      <c r="E133" s="258"/>
      <c r="F133" s="258"/>
    </row>
    <row r="134" spans="1:6" s="257" customFormat="1" ht="12">
      <c r="A134" s="256" t="s">
        <v>409</v>
      </c>
      <c r="E134" s="258"/>
      <c r="F134" s="258"/>
    </row>
    <row r="135" spans="1:6" s="257" customFormat="1" ht="12">
      <c r="A135" s="256"/>
      <c r="E135" s="258"/>
      <c r="F135" s="258"/>
    </row>
    <row r="136" spans="1:6" ht="12.75">
      <c r="A136" s="242" t="s">
        <v>280</v>
      </c>
      <c r="E136" s="250"/>
      <c r="F136" s="250"/>
    </row>
    <row r="137" spans="5:6" ht="12.75">
      <c r="E137" s="250"/>
      <c r="F137" s="250"/>
    </row>
    <row r="138" spans="2:6" ht="12.75">
      <c r="B138" s="236" t="s">
        <v>281</v>
      </c>
      <c r="E138" s="250"/>
      <c r="F138" s="250"/>
    </row>
    <row r="139" spans="1:7" ht="12.75">
      <c r="A139" s="246">
        <v>42</v>
      </c>
      <c r="B139" s="236" t="s">
        <v>73</v>
      </c>
      <c r="E139" s="250"/>
      <c r="F139" s="250">
        <v>244768</v>
      </c>
      <c r="G139" s="259" t="s">
        <v>404</v>
      </c>
    </row>
    <row r="140" spans="1:7" ht="12.75">
      <c r="A140" s="243" t="s">
        <v>160</v>
      </c>
      <c r="B140" s="236" t="s">
        <v>74</v>
      </c>
      <c r="E140" s="250"/>
      <c r="F140" s="250">
        <v>477630</v>
      </c>
      <c r="G140" s="236" t="s">
        <v>406</v>
      </c>
    </row>
    <row r="141" spans="1:6" ht="12.75">
      <c r="A141" s="243" t="s">
        <v>161</v>
      </c>
      <c r="B141" s="236" t="s">
        <v>75</v>
      </c>
      <c r="E141" s="250"/>
      <c r="F141" s="250">
        <v>1399</v>
      </c>
    </row>
    <row r="142" spans="1:6" ht="12.75">
      <c r="A142" s="246">
        <v>43</v>
      </c>
      <c r="B142" s="236" t="s">
        <v>282</v>
      </c>
      <c r="E142" s="250"/>
      <c r="F142" s="250">
        <v>62609</v>
      </c>
    </row>
    <row r="143" spans="5:6" ht="12.75">
      <c r="E143" s="250"/>
      <c r="F143" s="250"/>
    </row>
    <row r="144" spans="2:6" ht="12.75">
      <c r="B144" s="236" t="s">
        <v>283</v>
      </c>
      <c r="E144" s="250"/>
      <c r="F144" s="250"/>
    </row>
    <row r="145" spans="2:6" ht="12.75">
      <c r="B145" s="236" t="s">
        <v>284</v>
      </c>
      <c r="E145" s="250"/>
      <c r="F145" s="250"/>
    </row>
    <row r="146" spans="1:6" ht="12.75">
      <c r="A146" s="246">
        <v>44</v>
      </c>
      <c r="B146" s="236" t="s">
        <v>285</v>
      </c>
      <c r="E146" s="250"/>
      <c r="F146" s="250">
        <v>4567</v>
      </c>
    </row>
    <row r="147" spans="1:6" ht="12.75">
      <c r="A147" s="246">
        <v>45</v>
      </c>
      <c r="B147" s="236" t="s">
        <v>286</v>
      </c>
      <c r="E147" s="250"/>
      <c r="F147" s="250">
        <v>6329</v>
      </c>
    </row>
    <row r="148" spans="1:6" ht="12.75">
      <c r="A148" s="246">
        <v>46</v>
      </c>
      <c r="B148" s="242" t="s">
        <v>205</v>
      </c>
      <c r="E148" s="250"/>
      <c r="F148" s="250">
        <f>SUM(F146:F147)</f>
        <v>10896</v>
      </c>
    </row>
    <row r="149" spans="1:6" ht="12.75">
      <c r="A149" s="244" t="s">
        <v>166</v>
      </c>
      <c r="B149" s="236" t="s">
        <v>287</v>
      </c>
      <c r="E149" s="250"/>
      <c r="F149" s="250">
        <v>5242</v>
      </c>
    </row>
    <row r="150" spans="1:6" ht="12.75">
      <c r="A150" s="244" t="s">
        <v>167</v>
      </c>
      <c r="B150" s="236" t="s">
        <v>288</v>
      </c>
      <c r="E150" s="250"/>
      <c r="F150" s="250">
        <v>456</v>
      </c>
    </row>
    <row r="151" spans="1:6" ht="12.75">
      <c r="A151" s="244"/>
      <c r="E151" s="250"/>
      <c r="F151" s="250"/>
    </row>
    <row r="152" spans="2:6" ht="12.75">
      <c r="B152" s="236" t="s">
        <v>289</v>
      </c>
      <c r="E152" s="250"/>
      <c r="F152" s="250"/>
    </row>
    <row r="153" spans="2:6" ht="12.75">
      <c r="B153" s="236" t="s">
        <v>290</v>
      </c>
      <c r="E153" s="250"/>
      <c r="F153" s="250"/>
    </row>
    <row r="154" spans="1:6" ht="12.75">
      <c r="A154" s="246">
        <v>47</v>
      </c>
      <c r="B154" s="236" t="s">
        <v>285</v>
      </c>
      <c r="E154" s="250"/>
      <c r="F154" s="250">
        <v>2041</v>
      </c>
    </row>
    <row r="155" spans="1:6" ht="12.75">
      <c r="A155" s="246">
        <v>48</v>
      </c>
      <c r="B155" s="236" t="s">
        <v>286</v>
      </c>
      <c r="E155" s="250"/>
      <c r="F155" s="250">
        <v>2829</v>
      </c>
    </row>
    <row r="156" spans="1:6" ht="12.75">
      <c r="A156" s="246">
        <v>49</v>
      </c>
      <c r="B156" s="242" t="s">
        <v>205</v>
      </c>
      <c r="E156" s="250"/>
      <c r="F156" s="250">
        <v>4870</v>
      </c>
    </row>
    <row r="157" spans="1:6" ht="12.75">
      <c r="A157" s="244" t="s">
        <v>171</v>
      </c>
      <c r="B157" s="236" t="s">
        <v>291</v>
      </c>
      <c r="E157" s="250"/>
      <c r="F157" s="250">
        <v>2975</v>
      </c>
    </row>
    <row r="158" spans="1:6" ht="12.75">
      <c r="A158" s="244" t="s">
        <v>172</v>
      </c>
      <c r="B158" s="236" t="s">
        <v>292</v>
      </c>
      <c r="E158" s="250"/>
      <c r="F158" s="250">
        <v>364</v>
      </c>
    </row>
    <row r="159" spans="5:6" ht="12.75">
      <c r="E159" s="250"/>
      <c r="F159" s="250"/>
    </row>
    <row r="160" spans="2:5" ht="12.75">
      <c r="B160" s="236" t="s">
        <v>293</v>
      </c>
      <c r="E160" s="250"/>
    </row>
    <row r="161" spans="1:6" ht="12.75">
      <c r="A161" s="246">
        <v>50</v>
      </c>
      <c r="B161" s="236" t="s">
        <v>294</v>
      </c>
      <c r="E161" s="250"/>
      <c r="F161" s="250">
        <v>457</v>
      </c>
    </row>
    <row r="162" spans="1:6" ht="12.75">
      <c r="A162" s="243" t="s">
        <v>174</v>
      </c>
      <c r="B162" s="236" t="s">
        <v>295</v>
      </c>
      <c r="E162" s="250"/>
      <c r="F162" s="250">
        <v>0</v>
      </c>
    </row>
    <row r="163" spans="1:6" ht="12.75">
      <c r="A163" s="246">
        <v>51</v>
      </c>
      <c r="B163" s="236" t="s">
        <v>296</v>
      </c>
      <c r="E163" s="250"/>
      <c r="F163" s="250">
        <v>7920</v>
      </c>
    </row>
    <row r="164" spans="1:6" ht="12.75">
      <c r="A164" s="244" t="s">
        <v>176</v>
      </c>
      <c r="B164" s="236" t="s">
        <v>297</v>
      </c>
      <c r="E164" s="250"/>
      <c r="F164" s="250">
        <v>0</v>
      </c>
    </row>
    <row r="165" spans="2:6" ht="12.75">
      <c r="B165" s="236" t="s">
        <v>298</v>
      </c>
      <c r="E165" s="250"/>
      <c r="F165" s="250"/>
    </row>
    <row r="166" spans="1:6" ht="12.75">
      <c r="A166" s="244" t="s">
        <v>177</v>
      </c>
      <c r="B166" s="236" t="s">
        <v>297</v>
      </c>
      <c r="E166" s="250"/>
      <c r="F166" s="250">
        <v>484</v>
      </c>
    </row>
    <row r="167" spans="2:6" ht="12.75">
      <c r="B167" s="236" t="s">
        <v>299</v>
      </c>
      <c r="E167" s="250"/>
      <c r="F167" s="250"/>
    </row>
    <row r="168" spans="5:6" ht="12.75">
      <c r="E168" s="250"/>
      <c r="F168" s="250"/>
    </row>
    <row r="169" spans="1:6" ht="12.75">
      <c r="A169" s="242" t="s">
        <v>300</v>
      </c>
      <c r="E169" s="250"/>
      <c r="F169" s="250"/>
    </row>
    <row r="170" spans="5:6" ht="12.75">
      <c r="E170" s="250"/>
      <c r="F170" s="250"/>
    </row>
    <row r="171" spans="1:6" ht="12.75">
      <c r="A171" s="244" t="s">
        <v>257</v>
      </c>
      <c r="C171" s="244" t="s">
        <v>247</v>
      </c>
      <c r="E171" s="250"/>
      <c r="F171" s="252" t="s">
        <v>239</v>
      </c>
    </row>
    <row r="172" spans="5:6" ht="12.75">
      <c r="E172" s="250"/>
      <c r="F172" s="250"/>
    </row>
    <row r="173" spans="1:6" ht="12.75">
      <c r="A173" s="246">
        <v>52</v>
      </c>
      <c r="B173" s="236" t="s">
        <v>91</v>
      </c>
      <c r="E173" s="250"/>
      <c r="F173" s="250">
        <v>94</v>
      </c>
    </row>
    <row r="174" spans="1:6" ht="12.75">
      <c r="A174" s="243" t="s">
        <v>179</v>
      </c>
      <c r="B174" s="236" t="s">
        <v>301</v>
      </c>
      <c r="E174" s="250"/>
      <c r="F174" s="260">
        <v>142.5</v>
      </c>
    </row>
    <row r="175" spans="2:6" ht="12.75">
      <c r="B175" s="236" t="s">
        <v>302</v>
      </c>
      <c r="E175" s="250"/>
      <c r="F175" s="250"/>
    </row>
    <row r="176" spans="1:6" ht="12.75">
      <c r="A176" s="246">
        <v>53</v>
      </c>
      <c r="B176" s="236" t="s">
        <v>93</v>
      </c>
      <c r="E176" s="250"/>
      <c r="F176" s="250">
        <v>33832</v>
      </c>
    </row>
    <row r="177" spans="1:6" ht="12.75">
      <c r="A177" s="246">
        <v>54</v>
      </c>
      <c r="B177" s="236" t="s">
        <v>94</v>
      </c>
      <c r="E177" s="250"/>
      <c r="F177" s="250">
        <v>2041</v>
      </c>
    </row>
  </sheetData>
  <printOptions gridLines="1"/>
  <pageMargins left="0.75" right="0.75" top="1" bottom="1" header="0.5" footer="0.5"/>
  <pageSetup orientation="portrait" r:id="rId1"/>
  <headerFooter alignWithMargins="0">
    <oddFooter>&amp;C&amp;F&amp;RPage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80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5" width="11.421875" style="263" customWidth="1"/>
    <col min="6" max="6" width="13.57421875" style="263" bestFit="1" customWidth="1"/>
    <col min="7" max="16384" width="11.421875" style="263" customWidth="1"/>
  </cols>
  <sheetData>
    <row r="1" spans="1:3" ht="18">
      <c r="A1" s="261" t="s">
        <v>218</v>
      </c>
      <c r="B1" s="262"/>
      <c r="C1" s="262"/>
    </row>
    <row r="2" spans="1:3" ht="18">
      <c r="A2" s="262" t="s">
        <v>219</v>
      </c>
      <c r="B2" s="262"/>
      <c r="C2" s="262"/>
    </row>
    <row r="3" spans="1:3" ht="18">
      <c r="A3" s="264" t="s">
        <v>220</v>
      </c>
      <c r="B3" s="262"/>
      <c r="C3" s="262" t="s">
        <v>221</v>
      </c>
    </row>
    <row r="5" spans="1:5" ht="12.75">
      <c r="A5" s="265" t="s">
        <v>222</v>
      </c>
      <c r="B5" s="266" t="s">
        <v>410</v>
      </c>
      <c r="C5" s="267"/>
      <c r="D5" s="267"/>
      <c r="E5" s="268"/>
    </row>
    <row r="7" spans="1:5" ht="12.75">
      <c r="A7" s="269" t="s">
        <v>223</v>
      </c>
      <c r="C7" s="266" t="s">
        <v>411</v>
      </c>
      <c r="D7" s="267"/>
      <c r="E7" s="268"/>
    </row>
    <row r="9" spans="1:5" ht="12.75">
      <c r="A9" s="269" t="s">
        <v>225</v>
      </c>
      <c r="C9" s="266" t="s">
        <v>412</v>
      </c>
      <c r="D9" s="267"/>
      <c r="E9" s="268"/>
    </row>
    <row r="11" spans="1:3" ht="12.75">
      <c r="A11" s="269" t="s">
        <v>227</v>
      </c>
      <c r="B11" s="266" t="s">
        <v>413</v>
      </c>
      <c r="C11" s="268"/>
    </row>
    <row r="13" spans="1:3" ht="12.75">
      <c r="A13" s="269" t="s">
        <v>229</v>
      </c>
      <c r="B13" s="266" t="s">
        <v>414</v>
      </c>
      <c r="C13" s="268"/>
    </row>
    <row r="15" spans="1:4" ht="12.75">
      <c r="A15" s="269" t="s">
        <v>231</v>
      </c>
      <c r="C15" s="483" t="s">
        <v>415</v>
      </c>
      <c r="D15" s="484"/>
    </row>
    <row r="19" ht="12.75">
      <c r="A19" s="269" t="s">
        <v>233</v>
      </c>
    </row>
    <row r="20" ht="12.75">
      <c r="A20" s="269" t="s">
        <v>234</v>
      </c>
    </row>
    <row r="21" ht="12.75">
      <c r="A21" s="269" t="s">
        <v>235</v>
      </c>
    </row>
    <row r="22" ht="12.75">
      <c r="A22" s="269"/>
    </row>
    <row r="24" ht="12.75">
      <c r="A24" s="269" t="s">
        <v>236</v>
      </c>
    </row>
    <row r="25" ht="12.75">
      <c r="A25" s="269"/>
    </row>
    <row r="26" spans="1:6" ht="12.75">
      <c r="A26" s="270" t="s">
        <v>237</v>
      </c>
      <c r="C26" s="271" t="s">
        <v>238</v>
      </c>
      <c r="F26" s="271" t="s">
        <v>239</v>
      </c>
    </row>
    <row r="28" spans="1:6" ht="12.75">
      <c r="A28" s="272">
        <v>1</v>
      </c>
      <c r="B28" s="263" t="s">
        <v>240</v>
      </c>
      <c r="F28" s="263">
        <v>0</v>
      </c>
    </row>
    <row r="29" ht="12.75">
      <c r="A29" s="272"/>
    </row>
    <row r="31" ht="12.75">
      <c r="A31" s="265" t="s">
        <v>241</v>
      </c>
    </row>
    <row r="33" spans="1:6" ht="12.75">
      <c r="A33" s="271" t="s">
        <v>237</v>
      </c>
      <c r="C33" s="271" t="s">
        <v>242</v>
      </c>
      <c r="F33" s="271" t="s">
        <v>243</v>
      </c>
    </row>
    <row r="34" spans="1:4" ht="12.75">
      <c r="A34" s="271"/>
      <c r="D34" s="271"/>
    </row>
    <row r="35" spans="1:6" ht="12.75">
      <c r="A35" s="272">
        <v>2</v>
      </c>
      <c r="B35" s="263" t="s">
        <v>244</v>
      </c>
      <c r="F35" s="263">
        <v>13.65</v>
      </c>
    </row>
    <row r="36" spans="1:6" ht="12.75">
      <c r="A36" s="270" t="s">
        <v>98</v>
      </c>
      <c r="B36" s="263" t="s">
        <v>11</v>
      </c>
      <c r="F36" s="263">
        <v>13.65</v>
      </c>
    </row>
    <row r="37" spans="1:6" ht="12.75">
      <c r="A37" s="270" t="s">
        <v>99</v>
      </c>
      <c r="B37" s="263" t="s">
        <v>12</v>
      </c>
      <c r="F37" s="263">
        <v>0</v>
      </c>
    </row>
    <row r="39" spans="1:6" ht="12.75">
      <c r="A39" s="272">
        <v>3</v>
      </c>
      <c r="B39" s="263" t="s">
        <v>13</v>
      </c>
      <c r="F39" s="263">
        <v>28.75</v>
      </c>
    </row>
    <row r="40" spans="1:6" ht="12.75">
      <c r="A40" s="270" t="s">
        <v>101</v>
      </c>
      <c r="B40" s="263" t="s">
        <v>14</v>
      </c>
      <c r="F40" s="263">
        <v>21</v>
      </c>
    </row>
    <row r="41" spans="1:6" ht="12.75">
      <c r="A41" s="272">
        <v>4</v>
      </c>
      <c r="B41" s="263" t="s">
        <v>206</v>
      </c>
      <c r="F41" s="263">
        <v>0</v>
      </c>
    </row>
    <row r="42" spans="1:6" ht="12.75">
      <c r="A42" s="272">
        <v>5</v>
      </c>
      <c r="B42" s="263" t="s">
        <v>15</v>
      </c>
      <c r="F42" s="263">
        <v>21.45</v>
      </c>
    </row>
    <row r="43" spans="1:6" ht="12.75">
      <c r="A43" s="272">
        <v>6</v>
      </c>
      <c r="B43" s="269" t="s">
        <v>245</v>
      </c>
      <c r="F43" s="263">
        <f>F35+F39+F41+F42</f>
        <v>63.849999999999994</v>
      </c>
    </row>
    <row r="46" ht="12.75">
      <c r="A46" s="269" t="s">
        <v>246</v>
      </c>
    </row>
    <row r="48" spans="1:6" ht="12.75">
      <c r="A48" s="271" t="s">
        <v>237</v>
      </c>
      <c r="C48" s="271" t="s">
        <v>247</v>
      </c>
      <c r="F48" s="271" t="s">
        <v>248</v>
      </c>
    </row>
    <row r="49" spans="1:4" ht="12.75">
      <c r="A49" s="271"/>
      <c r="D49" s="271"/>
    </row>
    <row r="50" ht="12.75">
      <c r="B50" s="269" t="s">
        <v>249</v>
      </c>
    </row>
    <row r="51" spans="1:7" ht="12.75">
      <c r="A51" s="272">
        <v>7</v>
      </c>
      <c r="B51" s="263" t="s">
        <v>16</v>
      </c>
      <c r="F51" s="273">
        <v>880956</v>
      </c>
      <c r="G51" s="271"/>
    </row>
    <row r="52" spans="1:7" ht="12.75">
      <c r="A52" s="270" t="s">
        <v>105</v>
      </c>
      <c r="B52" s="263" t="s">
        <v>17</v>
      </c>
      <c r="F52" s="273">
        <v>839471</v>
      </c>
      <c r="G52" s="271"/>
    </row>
    <row r="53" spans="1:6" ht="12.75">
      <c r="A53" s="272">
        <v>8</v>
      </c>
      <c r="B53" s="263" t="s">
        <v>19</v>
      </c>
      <c r="F53" s="273">
        <v>1123856</v>
      </c>
    </row>
    <row r="54" spans="1:6" ht="12.75">
      <c r="A54" s="272">
        <v>9</v>
      </c>
      <c r="B54" s="263" t="s">
        <v>20</v>
      </c>
      <c r="F54" s="273">
        <v>234657</v>
      </c>
    </row>
    <row r="55" ht="12.75">
      <c r="F55" s="273"/>
    </row>
    <row r="56" spans="2:6" ht="12.75">
      <c r="B56" s="269" t="s">
        <v>5</v>
      </c>
      <c r="F56" s="273"/>
    </row>
    <row r="57" spans="1:6" ht="12.75">
      <c r="A57" s="272">
        <v>10</v>
      </c>
      <c r="B57" s="263" t="s">
        <v>21</v>
      </c>
      <c r="F57" s="273">
        <v>235751.19</v>
      </c>
    </row>
    <row r="58" spans="1:6" ht="12.75">
      <c r="A58" s="271" t="s">
        <v>111</v>
      </c>
      <c r="B58" s="263" t="s">
        <v>22</v>
      </c>
      <c r="F58" s="273" t="s">
        <v>183</v>
      </c>
    </row>
    <row r="59" spans="1:6" ht="12.75">
      <c r="A59" s="272">
        <v>11</v>
      </c>
      <c r="B59" s="263" t="s">
        <v>250</v>
      </c>
      <c r="F59" s="273">
        <v>475126.62</v>
      </c>
    </row>
    <row r="60" spans="1:6" ht="12.75">
      <c r="A60" s="271" t="s">
        <v>113</v>
      </c>
      <c r="B60" s="263" t="s">
        <v>24</v>
      </c>
      <c r="F60" s="273">
        <v>362386.17</v>
      </c>
    </row>
    <row r="61" spans="1:6" ht="12.75">
      <c r="A61" s="271" t="s">
        <v>114</v>
      </c>
      <c r="B61" s="263" t="s">
        <v>25</v>
      </c>
      <c r="F61" s="273">
        <v>112740.45</v>
      </c>
    </row>
    <row r="62" spans="1:6" ht="12.75">
      <c r="A62" s="272">
        <v>12</v>
      </c>
      <c r="B62" s="263" t="s">
        <v>26</v>
      </c>
      <c r="F62" s="273">
        <v>6494.71</v>
      </c>
    </row>
    <row r="63" spans="1:6" ht="12.75">
      <c r="A63" s="272">
        <v>13</v>
      </c>
      <c r="B63" s="263" t="s">
        <v>27</v>
      </c>
      <c r="F63" s="273">
        <v>5508.9</v>
      </c>
    </row>
    <row r="64" spans="1:6" ht="12.75">
      <c r="A64" s="272">
        <v>14</v>
      </c>
      <c r="B64" s="263" t="s">
        <v>28</v>
      </c>
      <c r="F64" s="273">
        <v>104510.39</v>
      </c>
    </row>
    <row r="65" spans="1:6" ht="12.75">
      <c r="A65" s="270" t="s">
        <v>118</v>
      </c>
      <c r="B65" s="263" t="s">
        <v>29</v>
      </c>
      <c r="F65" s="273">
        <v>44610</v>
      </c>
    </row>
    <row r="66" spans="1:7" ht="12.75">
      <c r="A66" s="272">
        <v>15</v>
      </c>
      <c r="B66" s="263" t="s">
        <v>251</v>
      </c>
      <c r="F66" s="273">
        <v>1078.82</v>
      </c>
      <c r="G66" s="271"/>
    </row>
    <row r="67" spans="1:6" ht="12.75">
      <c r="A67" s="272">
        <v>16</v>
      </c>
      <c r="B67" s="263" t="s">
        <v>31</v>
      </c>
      <c r="F67" s="273"/>
    </row>
    <row r="68" ht="12.75">
      <c r="F68" s="273"/>
    </row>
    <row r="69" spans="1:6" ht="12.75">
      <c r="A69" s="272">
        <v>17</v>
      </c>
      <c r="B69" s="263" t="s">
        <v>32</v>
      </c>
      <c r="F69" s="273">
        <v>19396.26</v>
      </c>
    </row>
    <row r="70" spans="1:6" ht="12.75">
      <c r="A70" s="272">
        <v>18</v>
      </c>
      <c r="B70" s="263" t="s">
        <v>33</v>
      </c>
      <c r="F70" s="273">
        <v>106152</v>
      </c>
    </row>
    <row r="71" spans="1:6" ht="12.75">
      <c r="A71" s="272">
        <v>19</v>
      </c>
      <c r="B71" s="263" t="s">
        <v>34</v>
      </c>
      <c r="F71" s="273">
        <v>96170</v>
      </c>
    </row>
    <row r="72" spans="1:6" ht="12.75">
      <c r="A72" s="272">
        <v>20</v>
      </c>
      <c r="B72" s="263" t="s">
        <v>253</v>
      </c>
      <c r="F72" s="273"/>
    </row>
    <row r="73" spans="1:6" ht="12.75">
      <c r="A73" s="272">
        <v>21</v>
      </c>
      <c r="B73" s="263" t="s">
        <v>36</v>
      </c>
      <c r="F73" s="273">
        <v>146105</v>
      </c>
    </row>
    <row r="74" spans="1:6" ht="12.75">
      <c r="A74" s="272">
        <v>22</v>
      </c>
      <c r="B74" s="269" t="s">
        <v>254</v>
      </c>
      <c r="F74" s="273">
        <f>SUM(F51,F53,F54,F57,F59,F62:F64,F65,F66,F67,F69:F73)</f>
        <v>3480372.8899999997</v>
      </c>
    </row>
    <row r="75" spans="1:6" ht="12.75">
      <c r="A75" s="272">
        <v>23</v>
      </c>
      <c r="B75" s="263" t="s">
        <v>37</v>
      </c>
      <c r="F75" s="273">
        <v>429338</v>
      </c>
    </row>
    <row r="76" spans="1:6" ht="12.75">
      <c r="A76" s="271" t="s">
        <v>129</v>
      </c>
      <c r="B76" s="263" t="s">
        <v>255</v>
      </c>
      <c r="F76" s="273">
        <f>F74+F75</f>
        <v>3909710.8899999997</v>
      </c>
    </row>
    <row r="77" ht="12.75">
      <c r="A77" s="271"/>
    </row>
    <row r="78" ht="12.75">
      <c r="A78" s="271"/>
    </row>
    <row r="79" ht="12.75">
      <c r="A79" s="265" t="s">
        <v>256</v>
      </c>
    </row>
    <row r="81" spans="1:6" ht="12.75">
      <c r="A81" s="271" t="s">
        <v>257</v>
      </c>
      <c r="C81" s="274" t="s">
        <v>247</v>
      </c>
      <c r="E81" s="271" t="s">
        <v>6</v>
      </c>
      <c r="F81" s="271" t="s">
        <v>258</v>
      </c>
    </row>
    <row r="83" ht="12.75">
      <c r="B83" s="263" t="s">
        <v>259</v>
      </c>
    </row>
    <row r="84" ht="12.75">
      <c r="B84" s="263" t="s">
        <v>260</v>
      </c>
    </row>
    <row r="85" ht="12.75">
      <c r="B85" s="263" t="s">
        <v>261</v>
      </c>
    </row>
    <row r="86" ht="12.75">
      <c r="B86" s="263" t="s">
        <v>262</v>
      </c>
    </row>
    <row r="87" spans="1:6" ht="12.75">
      <c r="A87" s="272">
        <v>24</v>
      </c>
      <c r="B87" s="263" t="s">
        <v>263</v>
      </c>
      <c r="E87" s="275">
        <f>SUM(E89,E92,E93,E94)</f>
        <v>13596</v>
      </c>
      <c r="F87" s="275">
        <f>SUM(F89,F92,F93,F94)</f>
        <v>731259</v>
      </c>
    </row>
    <row r="88" spans="1:6" ht="12.75">
      <c r="A88" s="272">
        <v>25</v>
      </c>
      <c r="B88" s="263" t="s">
        <v>264</v>
      </c>
      <c r="E88" s="275">
        <v>12464</v>
      </c>
      <c r="F88" s="275">
        <v>523524</v>
      </c>
    </row>
    <row r="89" spans="1:6" ht="12.75">
      <c r="A89" s="271" t="s">
        <v>132</v>
      </c>
      <c r="B89" s="263" t="s">
        <v>38</v>
      </c>
      <c r="E89" s="275">
        <v>11095</v>
      </c>
      <c r="F89" s="275">
        <v>633175</v>
      </c>
    </row>
    <row r="90" spans="1:6" ht="12.75">
      <c r="A90" s="271" t="s">
        <v>134</v>
      </c>
      <c r="B90" s="263" t="s">
        <v>40</v>
      </c>
      <c r="E90" s="275">
        <v>10562</v>
      </c>
      <c r="F90" s="276" t="s">
        <v>265</v>
      </c>
    </row>
    <row r="91" spans="1:6" ht="12.75">
      <c r="A91" s="271" t="s">
        <v>135</v>
      </c>
      <c r="B91" s="263" t="s">
        <v>41</v>
      </c>
      <c r="E91" s="275">
        <v>533</v>
      </c>
      <c r="F91" s="276" t="s">
        <v>265</v>
      </c>
    </row>
    <row r="92" spans="1:6" ht="12.75">
      <c r="A92" s="271" t="s">
        <v>136</v>
      </c>
      <c r="B92" s="263" t="s">
        <v>42</v>
      </c>
      <c r="E92" s="275">
        <v>1842</v>
      </c>
      <c r="F92" s="275">
        <v>82189</v>
      </c>
    </row>
    <row r="93" spans="1:6" ht="12.75">
      <c r="A93" s="271" t="s">
        <v>137</v>
      </c>
      <c r="B93" s="263" t="s">
        <v>43</v>
      </c>
      <c r="E93" s="275">
        <v>616</v>
      </c>
      <c r="F93" s="275" t="s">
        <v>183</v>
      </c>
    </row>
    <row r="94" spans="1:6" ht="12.75">
      <c r="A94" s="271" t="s">
        <v>138</v>
      </c>
      <c r="B94" s="263" t="s">
        <v>44</v>
      </c>
      <c r="E94" s="275">
        <v>43</v>
      </c>
      <c r="F94" s="275">
        <v>15895</v>
      </c>
    </row>
    <row r="95" spans="1:6" ht="12.75">
      <c r="A95" s="271" t="s">
        <v>139</v>
      </c>
      <c r="B95" s="263" t="s">
        <v>45</v>
      </c>
      <c r="E95" s="275">
        <v>265</v>
      </c>
      <c r="F95" s="276" t="s">
        <v>265</v>
      </c>
    </row>
    <row r="96" spans="1:6" ht="12.75">
      <c r="A96" s="270" t="s">
        <v>133</v>
      </c>
      <c r="B96" s="263" t="s">
        <v>63</v>
      </c>
      <c r="E96" s="275">
        <v>10014</v>
      </c>
      <c r="F96" s="275">
        <v>497973</v>
      </c>
    </row>
    <row r="98" ht="12.75">
      <c r="B98" s="263" t="s">
        <v>267</v>
      </c>
    </row>
    <row r="99" ht="12.75">
      <c r="B99" s="263" t="s">
        <v>268</v>
      </c>
    </row>
    <row r="100" spans="1:2" ht="12.75">
      <c r="A100" s="272">
        <v>26</v>
      </c>
      <c r="B100" s="263" t="s">
        <v>269</v>
      </c>
    </row>
    <row r="101" spans="1:2" ht="12.75">
      <c r="A101" s="272">
        <v>27</v>
      </c>
      <c r="B101" s="263" t="s">
        <v>264</v>
      </c>
    </row>
    <row r="103" ht="12.75">
      <c r="B103" s="263" t="s">
        <v>270</v>
      </c>
    </row>
    <row r="104" spans="2:6" ht="12.75">
      <c r="B104" s="263" t="s">
        <v>271</v>
      </c>
      <c r="E104" s="275"/>
      <c r="F104" s="275"/>
    </row>
    <row r="105" spans="1:6" ht="12.75">
      <c r="A105" s="272">
        <v>28</v>
      </c>
      <c r="B105" s="263" t="s">
        <v>303</v>
      </c>
      <c r="E105" s="275">
        <v>0</v>
      </c>
      <c r="F105" s="275">
        <v>2117</v>
      </c>
    </row>
    <row r="106" spans="1:6" ht="12.75">
      <c r="A106" s="272">
        <v>29</v>
      </c>
      <c r="B106" s="263" t="s">
        <v>272</v>
      </c>
      <c r="E106" s="275">
        <v>0</v>
      </c>
      <c r="F106" s="275">
        <v>2013</v>
      </c>
    </row>
    <row r="107" spans="1:6" ht="12.75">
      <c r="A107" s="270" t="s">
        <v>144</v>
      </c>
      <c r="B107" s="263" t="s">
        <v>207</v>
      </c>
      <c r="E107" s="275">
        <v>0</v>
      </c>
      <c r="F107" s="275">
        <v>1504</v>
      </c>
    </row>
    <row r="108" spans="1:6" ht="12.75">
      <c r="A108" s="271" t="s">
        <v>145</v>
      </c>
      <c r="B108" s="263" t="s">
        <v>208</v>
      </c>
      <c r="E108" s="275">
        <v>0</v>
      </c>
      <c r="F108" s="275">
        <v>524</v>
      </c>
    </row>
    <row r="109" spans="1:6" ht="12.75">
      <c r="A109" s="271" t="s">
        <v>158</v>
      </c>
      <c r="B109" s="263" t="s">
        <v>68</v>
      </c>
      <c r="E109" s="276" t="s">
        <v>265</v>
      </c>
      <c r="F109" s="275">
        <v>39898</v>
      </c>
    </row>
    <row r="110" spans="1:6" ht="12.75">
      <c r="A110" s="271"/>
      <c r="E110" s="275"/>
      <c r="F110" s="275"/>
    </row>
    <row r="111" spans="2:6" ht="12.75">
      <c r="B111" s="263" t="s">
        <v>273</v>
      </c>
      <c r="E111" s="275"/>
      <c r="F111" s="275"/>
    </row>
    <row r="112" spans="1:6" ht="12.75">
      <c r="A112" s="272">
        <v>30</v>
      </c>
      <c r="B112" s="263" t="s">
        <v>269</v>
      </c>
      <c r="E112" s="275">
        <v>14463</v>
      </c>
      <c r="F112" s="275">
        <v>643292</v>
      </c>
    </row>
    <row r="113" spans="1:6" ht="12.75">
      <c r="A113" s="272">
        <v>31</v>
      </c>
      <c r="B113" s="263" t="s">
        <v>264</v>
      </c>
      <c r="E113" s="275">
        <v>81</v>
      </c>
      <c r="F113" s="275">
        <v>167</v>
      </c>
    </row>
    <row r="114" spans="5:6" ht="12.75">
      <c r="E114" s="275"/>
      <c r="F114" s="275"/>
    </row>
    <row r="115" spans="1:6" ht="12.75">
      <c r="A115" s="272">
        <v>32</v>
      </c>
      <c r="B115" s="263" t="s">
        <v>51</v>
      </c>
      <c r="E115" s="275">
        <v>12</v>
      </c>
      <c r="F115" s="275">
        <v>822</v>
      </c>
    </row>
    <row r="116" spans="1:6" ht="12.75">
      <c r="A116" s="272">
        <v>33</v>
      </c>
      <c r="B116" s="263" t="s">
        <v>275</v>
      </c>
      <c r="E116" s="275">
        <v>1</v>
      </c>
      <c r="F116" s="275">
        <v>1676</v>
      </c>
    </row>
    <row r="117" spans="1:6" ht="12.75">
      <c r="A117" s="272">
        <v>34</v>
      </c>
      <c r="B117" s="263" t="s">
        <v>276</v>
      </c>
      <c r="E117" s="275">
        <v>0</v>
      </c>
      <c r="F117" s="275">
        <v>412</v>
      </c>
    </row>
    <row r="118" spans="1:6" ht="12.75">
      <c r="A118" s="272"/>
      <c r="E118" s="275"/>
      <c r="F118" s="275"/>
    </row>
    <row r="119" spans="2:6" ht="12.75">
      <c r="B119" s="263" t="s">
        <v>277</v>
      </c>
      <c r="E119" s="275"/>
      <c r="F119" s="275"/>
    </row>
    <row r="120" spans="1:6" ht="12.75">
      <c r="A120" s="272">
        <v>35</v>
      </c>
      <c r="B120" s="263" t="s">
        <v>269</v>
      </c>
      <c r="E120" s="275">
        <v>102</v>
      </c>
      <c r="F120" s="275">
        <v>10407</v>
      </c>
    </row>
    <row r="121" spans="1:6" ht="12.75">
      <c r="A121" s="272">
        <v>36</v>
      </c>
      <c r="B121" s="263" t="s">
        <v>264</v>
      </c>
      <c r="E121" s="275">
        <v>102</v>
      </c>
      <c r="F121" s="275">
        <v>10264</v>
      </c>
    </row>
    <row r="122" spans="5:6" ht="12.75">
      <c r="E122" s="275"/>
      <c r="F122" s="275"/>
    </row>
    <row r="123" spans="2:6" ht="12.75">
      <c r="B123" s="263" t="s">
        <v>278</v>
      </c>
      <c r="E123" s="275"/>
      <c r="F123" s="275"/>
    </row>
    <row r="124" spans="1:6" ht="12.75">
      <c r="A124" s="272">
        <v>37</v>
      </c>
      <c r="B124" s="263" t="s">
        <v>269</v>
      </c>
      <c r="E124" s="275">
        <v>357</v>
      </c>
      <c r="F124" s="275">
        <v>4845</v>
      </c>
    </row>
    <row r="125" spans="1:6" ht="12.75">
      <c r="A125" s="272">
        <v>38</v>
      </c>
      <c r="B125" s="263" t="s">
        <v>264</v>
      </c>
      <c r="E125" s="275">
        <v>299</v>
      </c>
      <c r="F125" s="275">
        <v>4769</v>
      </c>
    </row>
    <row r="126" spans="1:6" ht="12.75">
      <c r="A126" s="272"/>
      <c r="E126" s="275"/>
      <c r="F126" s="275"/>
    </row>
    <row r="127" spans="1:6" ht="12.75">
      <c r="A127" s="272"/>
      <c r="B127" s="263" t="s">
        <v>279</v>
      </c>
      <c r="E127" s="275"/>
      <c r="F127" s="275"/>
    </row>
    <row r="128" spans="1:6" ht="12.75">
      <c r="A128" s="272">
        <v>39</v>
      </c>
      <c r="B128" s="263" t="s">
        <v>269</v>
      </c>
      <c r="E128" s="275">
        <v>57</v>
      </c>
      <c r="F128" s="275">
        <v>122</v>
      </c>
    </row>
    <row r="129" spans="1:6" ht="12.75">
      <c r="A129" s="272">
        <v>40</v>
      </c>
      <c r="B129" s="263" t="s">
        <v>264</v>
      </c>
      <c r="E129" s="275">
        <v>57</v>
      </c>
      <c r="F129" s="275">
        <v>122</v>
      </c>
    </row>
    <row r="130" spans="5:6" ht="12.75">
      <c r="E130" s="275"/>
      <c r="F130" s="275"/>
    </row>
    <row r="131" spans="1:6" ht="12.75">
      <c r="A131" s="272">
        <v>41</v>
      </c>
      <c r="B131" s="263" t="s">
        <v>60</v>
      </c>
      <c r="E131" s="275"/>
      <c r="F131" s="275"/>
    </row>
    <row r="132" spans="5:6" ht="12.75">
      <c r="E132" s="275"/>
      <c r="F132" s="275"/>
    </row>
    <row r="133" spans="5:6" ht="12.75">
      <c r="E133" s="275"/>
      <c r="F133" s="275"/>
    </row>
    <row r="134" spans="1:6" ht="12.75">
      <c r="A134" s="269" t="s">
        <v>280</v>
      </c>
      <c r="E134" s="275"/>
      <c r="F134" s="275"/>
    </row>
    <row r="135" spans="1:6" ht="12.75">
      <c r="A135" s="269"/>
      <c r="E135" s="275"/>
      <c r="F135" s="275"/>
    </row>
    <row r="136" spans="1:6" ht="12.75">
      <c r="A136" s="269"/>
      <c r="E136" s="275"/>
      <c r="F136" s="276" t="s">
        <v>239</v>
      </c>
    </row>
    <row r="137" spans="5:6" ht="12.75">
      <c r="E137" s="275"/>
      <c r="F137" s="275"/>
    </row>
    <row r="138" spans="2:6" ht="12.75">
      <c r="B138" s="263" t="s">
        <v>281</v>
      </c>
      <c r="E138" s="275"/>
      <c r="F138" s="275"/>
    </row>
    <row r="139" spans="1:6" ht="12.75">
      <c r="A139" s="272">
        <v>42</v>
      </c>
      <c r="B139" s="263" t="s">
        <v>73</v>
      </c>
      <c r="E139" s="275"/>
      <c r="F139" s="275">
        <v>111708</v>
      </c>
    </row>
    <row r="140" spans="1:6" ht="12.75">
      <c r="A140" s="270" t="s">
        <v>160</v>
      </c>
      <c r="B140" s="263" t="s">
        <v>74</v>
      </c>
      <c r="E140" s="275"/>
      <c r="F140" s="275">
        <v>184663</v>
      </c>
    </row>
    <row r="141" spans="1:6" ht="12.75">
      <c r="A141" s="270" t="s">
        <v>161</v>
      </c>
      <c r="B141" s="263" t="s">
        <v>75</v>
      </c>
      <c r="E141" s="275"/>
      <c r="F141" s="275">
        <v>8328</v>
      </c>
    </row>
    <row r="142" spans="1:6" ht="12.75">
      <c r="A142" s="272">
        <v>43</v>
      </c>
      <c r="B142" s="263" t="s">
        <v>282</v>
      </c>
      <c r="E142" s="275"/>
      <c r="F142" s="275">
        <v>25315</v>
      </c>
    </row>
    <row r="143" spans="5:6" ht="12.75">
      <c r="E143" s="275"/>
      <c r="F143" s="275"/>
    </row>
    <row r="144" spans="2:6" ht="12.75">
      <c r="B144" s="263" t="s">
        <v>283</v>
      </c>
      <c r="E144" s="275"/>
      <c r="F144" s="275"/>
    </row>
    <row r="145" spans="2:6" ht="12.75">
      <c r="B145" s="263" t="s">
        <v>284</v>
      </c>
      <c r="E145" s="275"/>
      <c r="F145" s="275"/>
    </row>
    <row r="146" spans="1:6" ht="12.75">
      <c r="A146" s="272">
        <v>44</v>
      </c>
      <c r="B146" s="263" t="s">
        <v>285</v>
      </c>
      <c r="E146" s="275"/>
      <c r="F146" s="275">
        <v>3491</v>
      </c>
    </row>
    <row r="147" spans="1:6" ht="12.75">
      <c r="A147" s="272">
        <v>45</v>
      </c>
      <c r="B147" s="263" t="s">
        <v>286</v>
      </c>
      <c r="E147" s="275"/>
      <c r="F147" s="275">
        <v>3222</v>
      </c>
    </row>
    <row r="148" spans="1:6" ht="12.75">
      <c r="A148" s="272">
        <v>46</v>
      </c>
      <c r="B148" s="269" t="s">
        <v>205</v>
      </c>
      <c r="E148" s="275"/>
      <c r="F148" s="275">
        <v>6713</v>
      </c>
    </row>
    <row r="149" spans="1:6" ht="12.75">
      <c r="A149" s="271" t="s">
        <v>166</v>
      </c>
      <c r="B149" s="263" t="s">
        <v>287</v>
      </c>
      <c r="E149" s="275"/>
      <c r="F149" s="275">
        <v>4154</v>
      </c>
    </row>
    <row r="150" spans="1:6" ht="12.75">
      <c r="A150" s="271" t="s">
        <v>167</v>
      </c>
      <c r="B150" s="263" t="s">
        <v>288</v>
      </c>
      <c r="E150" s="275"/>
      <c r="F150" s="275">
        <v>181</v>
      </c>
    </row>
    <row r="151" spans="5:6" ht="12.75">
      <c r="E151" s="275"/>
      <c r="F151" s="275"/>
    </row>
    <row r="152" spans="2:6" ht="12.75">
      <c r="B152" s="263" t="s">
        <v>289</v>
      </c>
      <c r="E152" s="275"/>
      <c r="F152" s="275"/>
    </row>
    <row r="153" spans="2:6" ht="12.75">
      <c r="B153" s="263" t="s">
        <v>290</v>
      </c>
      <c r="E153" s="275"/>
      <c r="F153" s="275"/>
    </row>
    <row r="154" spans="1:6" ht="12.75">
      <c r="A154" s="272">
        <v>47</v>
      </c>
      <c r="B154" s="263" t="s">
        <v>285</v>
      </c>
      <c r="E154" s="275"/>
      <c r="F154" s="275">
        <v>1867</v>
      </c>
    </row>
    <row r="155" spans="1:6" ht="12.75">
      <c r="A155" s="272">
        <v>48</v>
      </c>
      <c r="B155" s="263" t="s">
        <v>286</v>
      </c>
      <c r="E155" s="275"/>
      <c r="F155" s="275">
        <v>5456</v>
      </c>
    </row>
    <row r="156" spans="1:6" ht="12.75">
      <c r="A156" s="272">
        <v>49</v>
      </c>
      <c r="B156" s="269" t="s">
        <v>205</v>
      </c>
      <c r="E156" s="275"/>
      <c r="F156" s="275">
        <v>7323</v>
      </c>
    </row>
    <row r="157" spans="1:6" ht="12.75">
      <c r="A157" s="271" t="s">
        <v>171</v>
      </c>
      <c r="B157" s="263" t="s">
        <v>291</v>
      </c>
      <c r="E157" s="275"/>
      <c r="F157" s="275">
        <v>3964</v>
      </c>
    </row>
    <row r="158" spans="1:6" ht="12.75">
      <c r="A158" s="271" t="s">
        <v>172</v>
      </c>
      <c r="B158" s="263" t="s">
        <v>292</v>
      </c>
      <c r="E158" s="275"/>
      <c r="F158" s="275">
        <v>116</v>
      </c>
    </row>
    <row r="159" spans="5:6" ht="12.75">
      <c r="E159" s="275"/>
      <c r="F159" s="275"/>
    </row>
    <row r="160" spans="2:6" ht="12.75">
      <c r="B160" s="263" t="s">
        <v>293</v>
      </c>
      <c r="E160" s="275"/>
      <c r="F160" s="275"/>
    </row>
    <row r="161" spans="1:6" ht="12.75">
      <c r="A161" s="272">
        <v>50</v>
      </c>
      <c r="B161" s="263" t="s">
        <v>294</v>
      </c>
      <c r="E161" s="275"/>
      <c r="F161" s="275">
        <v>291</v>
      </c>
    </row>
    <row r="162" spans="1:6" ht="12.75">
      <c r="A162" s="270" t="s">
        <v>174</v>
      </c>
      <c r="B162" s="263" t="s">
        <v>295</v>
      </c>
      <c r="E162" s="275"/>
      <c r="F162" s="275">
        <v>5732</v>
      </c>
    </row>
    <row r="163" spans="1:6" ht="12.75">
      <c r="A163" s="272">
        <v>51</v>
      </c>
      <c r="B163" s="263" t="s">
        <v>296</v>
      </c>
      <c r="E163" s="275"/>
      <c r="F163" s="275" t="s">
        <v>183</v>
      </c>
    </row>
    <row r="164" spans="1:6" ht="12.75">
      <c r="A164" s="271" t="s">
        <v>176</v>
      </c>
      <c r="B164" s="263" t="s">
        <v>297</v>
      </c>
      <c r="E164" s="275"/>
      <c r="F164" s="275" t="s">
        <v>183</v>
      </c>
    </row>
    <row r="165" spans="2:6" ht="12.75">
      <c r="B165" s="263" t="s">
        <v>298</v>
      </c>
      <c r="E165" s="275"/>
      <c r="F165" s="275"/>
    </row>
    <row r="166" spans="1:6" ht="12.75">
      <c r="A166" s="271" t="s">
        <v>177</v>
      </c>
      <c r="B166" s="263" t="s">
        <v>297</v>
      </c>
      <c r="E166" s="275"/>
      <c r="F166" s="275">
        <v>5732</v>
      </c>
    </row>
    <row r="167" spans="2:6" ht="12.75">
      <c r="B167" s="263" t="s">
        <v>299</v>
      </c>
      <c r="E167" s="275"/>
      <c r="F167" s="275"/>
    </row>
    <row r="168" spans="5:6" ht="12.75">
      <c r="E168" s="275"/>
      <c r="F168" s="275"/>
    </row>
    <row r="169" spans="1:6" ht="12.75">
      <c r="A169" s="269" t="s">
        <v>300</v>
      </c>
      <c r="E169" s="275"/>
      <c r="F169" s="275"/>
    </row>
    <row r="170" spans="5:6" ht="12.75">
      <c r="E170" s="275"/>
      <c r="F170" s="275"/>
    </row>
    <row r="171" spans="1:6" ht="12.75">
      <c r="A171" s="271" t="s">
        <v>257</v>
      </c>
      <c r="C171" s="271" t="s">
        <v>247</v>
      </c>
      <c r="F171" s="271" t="s">
        <v>239</v>
      </c>
    </row>
    <row r="173" spans="1:6" ht="12.75">
      <c r="A173" s="272">
        <v>52</v>
      </c>
      <c r="B173" s="263" t="s">
        <v>91</v>
      </c>
      <c r="F173" s="275">
        <v>86</v>
      </c>
    </row>
    <row r="174" spans="1:6" ht="12.75">
      <c r="A174" s="270" t="s">
        <v>179</v>
      </c>
      <c r="B174" s="263" t="s">
        <v>301</v>
      </c>
      <c r="F174" s="275">
        <v>119</v>
      </c>
    </row>
    <row r="175" ht="12.75">
      <c r="B175" s="263" t="s">
        <v>302</v>
      </c>
    </row>
    <row r="176" spans="1:6" ht="12.75">
      <c r="A176" s="272">
        <v>53</v>
      </c>
      <c r="B176" s="263" t="s">
        <v>93</v>
      </c>
      <c r="F176" s="275">
        <v>28924</v>
      </c>
    </row>
    <row r="177" spans="1:6" ht="12.75">
      <c r="A177" s="272">
        <v>54</v>
      </c>
      <c r="B177" s="263" t="s">
        <v>94</v>
      </c>
      <c r="F177" s="275">
        <v>4364</v>
      </c>
    </row>
    <row r="178" ht="12.75">
      <c r="F178" s="275"/>
    </row>
    <row r="179" spans="2:6" ht="12.75">
      <c r="B179" s="277"/>
      <c r="F179" s="275"/>
    </row>
    <row r="180" ht="12.75">
      <c r="F180" s="275"/>
    </row>
  </sheetData>
  <mergeCells count="1">
    <mergeCell ref="C15:D15"/>
  </mergeCells>
  <printOptions gridLines="1"/>
  <pageMargins left="0.75" right="0.75" top="1" bottom="1" header="0.5" footer="0.5"/>
  <pageSetup orientation="portrait" r:id="rId1"/>
  <headerFooter alignWithMargins="0">
    <oddFooter>&amp;C&amp;F&amp;RPage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3"/>
  <sheetViews>
    <sheetView zoomScale="120" zoomScaleNormal="120" workbookViewId="0" topLeftCell="A1">
      <selection activeCell="F1" sqref="F1"/>
    </sheetView>
  </sheetViews>
  <sheetFormatPr defaultColWidth="9.140625" defaultRowHeight="12.75"/>
  <cols>
    <col min="1" max="3" width="11.421875" style="278" customWidth="1"/>
    <col min="4" max="4" width="23.00390625" style="278" customWidth="1"/>
    <col min="5" max="5" width="16.00390625" style="278" customWidth="1"/>
    <col min="6" max="6" width="15.57421875" style="278" bestFit="1" customWidth="1"/>
    <col min="7" max="16384" width="11.421875" style="278" customWidth="1"/>
  </cols>
  <sheetData>
    <row r="1" spans="1:3" ht="18">
      <c r="A1" s="282" t="s">
        <v>218</v>
      </c>
      <c r="B1" s="283"/>
      <c r="C1" s="283"/>
    </row>
    <row r="2" spans="1:3" ht="18">
      <c r="A2" s="283" t="s">
        <v>219</v>
      </c>
      <c r="B2" s="283"/>
      <c r="C2" s="283"/>
    </row>
    <row r="3" spans="1:3" ht="18">
      <c r="A3" s="284" t="s">
        <v>220</v>
      </c>
      <c r="B3" s="283"/>
      <c r="C3" s="283" t="s">
        <v>221</v>
      </c>
    </row>
    <row r="5" spans="1:4" ht="12.75">
      <c r="A5" s="285" t="s">
        <v>222</v>
      </c>
      <c r="B5" s="279" t="s">
        <v>416</v>
      </c>
      <c r="C5" s="280"/>
      <c r="D5" s="281"/>
    </row>
    <row r="7" spans="1:4" ht="12.75">
      <c r="A7" s="286" t="s">
        <v>223</v>
      </c>
      <c r="C7" s="279" t="s">
        <v>417</v>
      </c>
      <c r="D7" s="281"/>
    </row>
    <row r="9" spans="1:4" ht="12.75">
      <c r="A9" s="286" t="s">
        <v>225</v>
      </c>
      <c r="C9" s="279" t="s">
        <v>418</v>
      </c>
      <c r="D9" s="281"/>
    </row>
    <row r="11" spans="1:3" ht="12.75">
      <c r="A11" s="286" t="s">
        <v>227</v>
      </c>
      <c r="B11" s="279" t="s">
        <v>419</v>
      </c>
      <c r="C11" s="281"/>
    </row>
    <row r="13" spans="1:3" ht="12.75">
      <c r="A13" s="286" t="s">
        <v>229</v>
      </c>
      <c r="B13" s="279" t="s">
        <v>420</v>
      </c>
      <c r="C13" s="281"/>
    </row>
    <row r="15" spans="1:4" ht="12.75">
      <c r="A15" s="286" t="s">
        <v>231</v>
      </c>
      <c r="C15" s="483" t="s">
        <v>421</v>
      </c>
      <c r="D15" s="484"/>
    </row>
    <row r="19" ht="12.75">
      <c r="A19" s="286" t="s">
        <v>233</v>
      </c>
    </row>
    <row r="20" ht="12.75">
      <c r="A20" s="286" t="s">
        <v>234</v>
      </c>
    </row>
    <row r="21" ht="12.75">
      <c r="A21" s="286" t="s">
        <v>235</v>
      </c>
    </row>
    <row r="22" ht="12.75">
      <c r="A22" s="286"/>
    </row>
    <row r="24" ht="12.75">
      <c r="A24" s="286" t="s">
        <v>236</v>
      </c>
    </row>
    <row r="25" ht="12.75">
      <c r="A25" s="286"/>
    </row>
    <row r="26" spans="1:6" ht="12.75">
      <c r="A26" s="287" t="s">
        <v>237</v>
      </c>
      <c r="C26" s="288" t="s">
        <v>238</v>
      </c>
      <c r="E26" s="487" t="s">
        <v>239</v>
      </c>
      <c r="F26" s="487"/>
    </row>
    <row r="28" spans="1:6" ht="12.75">
      <c r="A28" s="289">
        <v>1</v>
      </c>
      <c r="B28" s="278" t="s">
        <v>240</v>
      </c>
      <c r="F28" s="278">
        <v>0</v>
      </c>
    </row>
    <row r="29" s="291" customFormat="1" ht="12.75">
      <c r="A29" s="290"/>
    </row>
    <row r="31" spans="1:6" s="286" customFormat="1" ht="12.75">
      <c r="A31" s="285" t="s">
        <v>241</v>
      </c>
      <c r="E31" s="486" t="s">
        <v>422</v>
      </c>
      <c r="F31" s="486"/>
    </row>
    <row r="33" spans="1:6" ht="12.75">
      <c r="A33" s="288" t="s">
        <v>237</v>
      </c>
      <c r="C33" s="288" t="s">
        <v>242</v>
      </c>
      <c r="F33" s="289" t="s">
        <v>243</v>
      </c>
    </row>
    <row r="34" spans="1:4" ht="12.75">
      <c r="A34" s="288"/>
      <c r="D34" s="288"/>
    </row>
    <row r="35" spans="1:6" ht="12.75">
      <c r="A35" s="289">
        <v>2</v>
      </c>
      <c r="B35" s="278" t="s">
        <v>244</v>
      </c>
      <c r="F35" s="278">
        <f>F36+F37</f>
        <v>45.167</v>
      </c>
    </row>
    <row r="36" spans="1:6" ht="12.75">
      <c r="A36" s="287" t="s">
        <v>98</v>
      </c>
      <c r="B36" s="278" t="s">
        <v>11</v>
      </c>
      <c r="F36" s="278">
        <f>27.167+5</f>
        <v>32.167</v>
      </c>
    </row>
    <row r="37" spans="1:6" ht="12.75">
      <c r="A37" s="287" t="s">
        <v>99</v>
      </c>
      <c r="B37" s="278" t="s">
        <v>12</v>
      </c>
      <c r="F37" s="278">
        <f>2+11</f>
        <v>13</v>
      </c>
    </row>
    <row r="39" spans="1:6" ht="12.75">
      <c r="A39" s="289">
        <v>3</v>
      </c>
      <c r="B39" s="278" t="s">
        <v>13</v>
      </c>
      <c r="F39" s="278">
        <f>38.4+16.9</f>
        <v>55.3</v>
      </c>
    </row>
    <row r="40" spans="1:6" ht="12.75">
      <c r="A40" s="287" t="s">
        <v>101</v>
      </c>
      <c r="B40" s="278" t="s">
        <v>14</v>
      </c>
      <c r="F40" s="278">
        <v>38.4</v>
      </c>
    </row>
    <row r="41" spans="1:6" ht="12.75">
      <c r="A41" s="289">
        <v>4</v>
      </c>
      <c r="B41" s="278" t="s">
        <v>206</v>
      </c>
      <c r="F41" s="278">
        <v>0</v>
      </c>
    </row>
    <row r="42" spans="1:6" ht="12.75">
      <c r="A42" s="289">
        <v>5</v>
      </c>
      <c r="B42" s="278" t="s">
        <v>15</v>
      </c>
      <c r="F42" s="278">
        <v>50.65</v>
      </c>
    </row>
    <row r="43" spans="1:6" ht="12.75">
      <c r="A43" s="289">
        <v>6</v>
      </c>
      <c r="B43" s="286" t="s">
        <v>245</v>
      </c>
      <c r="F43" s="278">
        <f>F35+F39+F41+F42</f>
        <v>151.117</v>
      </c>
    </row>
    <row r="46" ht="12.75">
      <c r="A46" s="286" t="s">
        <v>246</v>
      </c>
    </row>
    <row r="48" spans="1:6" ht="12.75">
      <c r="A48" s="288" t="s">
        <v>237</v>
      </c>
      <c r="C48" s="288" t="s">
        <v>247</v>
      </c>
      <c r="F48" s="289" t="s">
        <v>248</v>
      </c>
    </row>
    <row r="49" spans="1:4" ht="12.75">
      <c r="A49" s="288"/>
      <c r="D49" s="288"/>
    </row>
    <row r="50" ht="12.75">
      <c r="B50" s="286" t="s">
        <v>249</v>
      </c>
    </row>
    <row r="51" spans="1:6" ht="12.75">
      <c r="A51" s="289">
        <v>7</v>
      </c>
      <c r="B51" s="278" t="s">
        <v>16</v>
      </c>
      <c r="F51" s="292">
        <v>3126917.17</v>
      </c>
    </row>
    <row r="52" spans="1:6" ht="12.75">
      <c r="A52" s="287" t="s">
        <v>105</v>
      </c>
      <c r="B52" s="278" t="s">
        <v>17</v>
      </c>
      <c r="F52" s="292">
        <v>2361512.41</v>
      </c>
    </row>
    <row r="53" spans="1:6" ht="12.75">
      <c r="A53" s="289">
        <v>8</v>
      </c>
      <c r="B53" s="278" t="s">
        <v>19</v>
      </c>
      <c r="F53" s="292">
        <v>2091157.85</v>
      </c>
    </row>
    <row r="54" spans="1:6" ht="12.75">
      <c r="A54" s="289">
        <v>9</v>
      </c>
      <c r="B54" s="278" t="s">
        <v>20</v>
      </c>
      <c r="F54" s="292">
        <v>710884.23</v>
      </c>
    </row>
    <row r="55" ht="12.75">
      <c r="F55" s="293"/>
    </row>
    <row r="56" spans="2:6" ht="12.75">
      <c r="B56" s="286" t="s">
        <v>5</v>
      </c>
      <c r="F56" s="293"/>
    </row>
    <row r="57" spans="1:6" ht="12.75">
      <c r="A57" s="289">
        <v>10</v>
      </c>
      <c r="B57" s="278" t="s">
        <v>21</v>
      </c>
      <c r="F57" s="292">
        <v>769342</v>
      </c>
    </row>
    <row r="58" spans="1:6" ht="12.75">
      <c r="A58" s="288" t="s">
        <v>111</v>
      </c>
      <c r="B58" s="278" t="s">
        <v>22</v>
      </c>
      <c r="F58" s="292">
        <v>760620</v>
      </c>
    </row>
    <row r="59" spans="1:6" ht="12.75">
      <c r="A59" s="289">
        <v>11</v>
      </c>
      <c r="B59" s="278" t="s">
        <v>250</v>
      </c>
      <c r="F59" s="292">
        <v>1652576</v>
      </c>
    </row>
    <row r="60" spans="1:6" ht="12.75">
      <c r="A60" s="288" t="s">
        <v>113</v>
      </c>
      <c r="B60" s="278" t="s">
        <v>24</v>
      </c>
      <c r="F60" s="292">
        <v>1359923</v>
      </c>
    </row>
    <row r="61" spans="1:6" ht="12.75">
      <c r="A61" s="288" t="s">
        <v>114</v>
      </c>
      <c r="B61" s="278" t="s">
        <v>25</v>
      </c>
      <c r="F61" s="292">
        <v>292653</v>
      </c>
    </row>
    <row r="62" spans="1:6" ht="12.75">
      <c r="A62" s="289">
        <v>12</v>
      </c>
      <c r="B62" s="278" t="s">
        <v>26</v>
      </c>
      <c r="F62" s="292">
        <v>146963</v>
      </c>
    </row>
    <row r="63" spans="1:6" ht="12.75">
      <c r="A63" s="289">
        <v>13</v>
      </c>
      <c r="B63" s="278" t="s">
        <v>27</v>
      </c>
      <c r="F63" s="292">
        <v>13008</v>
      </c>
    </row>
    <row r="64" spans="1:6" ht="12.75">
      <c r="A64" s="289">
        <v>14</v>
      </c>
      <c r="B64" s="278" t="s">
        <v>28</v>
      </c>
      <c r="F64" s="292">
        <v>250989.75</v>
      </c>
    </row>
    <row r="65" spans="1:6" ht="12.75">
      <c r="A65" s="287" t="s">
        <v>118</v>
      </c>
      <c r="B65" s="278" t="s">
        <v>29</v>
      </c>
      <c r="F65" s="292">
        <v>139512</v>
      </c>
    </row>
    <row r="66" spans="1:6" ht="12.75">
      <c r="A66" s="289">
        <v>15</v>
      </c>
      <c r="B66" s="278" t="s">
        <v>251</v>
      </c>
      <c r="F66" s="292">
        <v>67628</v>
      </c>
    </row>
    <row r="67" spans="1:6" ht="12.75">
      <c r="A67" s="289">
        <v>16</v>
      </c>
      <c r="B67" s="278" t="s">
        <v>31</v>
      </c>
      <c r="F67" s="292">
        <v>2060</v>
      </c>
    </row>
    <row r="68" ht="12.75">
      <c r="F68" s="293"/>
    </row>
    <row r="69" spans="1:6" ht="12.75">
      <c r="A69" s="289">
        <v>17</v>
      </c>
      <c r="B69" s="278" t="s">
        <v>32</v>
      </c>
      <c r="F69" s="292">
        <v>106588.69</v>
      </c>
    </row>
    <row r="70" spans="1:6" ht="12.75">
      <c r="A70" s="289">
        <v>18</v>
      </c>
      <c r="B70" s="278" t="s">
        <v>33</v>
      </c>
      <c r="F70" s="292">
        <v>109520.98</v>
      </c>
    </row>
    <row r="71" spans="1:6" ht="12.75">
      <c r="A71" s="289">
        <v>19</v>
      </c>
      <c r="B71" s="278" t="s">
        <v>34</v>
      </c>
      <c r="F71" s="292">
        <v>528033.14</v>
      </c>
    </row>
    <row r="72" spans="1:6" ht="12.75">
      <c r="A72" s="289">
        <v>20</v>
      </c>
      <c r="B72" s="278" t="s">
        <v>253</v>
      </c>
      <c r="F72" s="292">
        <v>121531</v>
      </c>
    </row>
    <row r="73" spans="1:6" ht="12.75">
      <c r="A73" s="289">
        <v>21</v>
      </c>
      <c r="B73" s="278" t="s">
        <v>36</v>
      </c>
      <c r="F73" s="292">
        <v>1152195.85</v>
      </c>
    </row>
    <row r="74" spans="1:6" ht="12.75">
      <c r="A74" s="289">
        <v>22</v>
      </c>
      <c r="B74" s="286" t="s">
        <v>254</v>
      </c>
      <c r="F74" s="293">
        <f>SUM(F51,F53,F54,F57,F59,F62:F64,F66,F67,F69:F73)</f>
        <v>10849395.66</v>
      </c>
    </row>
    <row r="75" spans="1:6" ht="12.75">
      <c r="A75" s="289">
        <v>23</v>
      </c>
      <c r="B75" s="278" t="s">
        <v>37</v>
      </c>
      <c r="F75" s="292">
        <v>846622.72</v>
      </c>
    </row>
    <row r="76" spans="1:6" ht="12.75">
      <c r="A76" s="288" t="s">
        <v>129</v>
      </c>
      <c r="B76" s="278" t="s">
        <v>255</v>
      </c>
      <c r="F76" s="293">
        <f>F74+F75</f>
        <v>11696018.38</v>
      </c>
    </row>
    <row r="77" ht="12.75">
      <c r="A77" s="288"/>
    </row>
    <row r="78" ht="12.75">
      <c r="A78" s="288"/>
    </row>
    <row r="79" ht="12.75">
      <c r="A79" s="285" t="s">
        <v>256</v>
      </c>
    </row>
    <row r="81" spans="1:6" ht="12.75">
      <c r="A81" s="288" t="s">
        <v>257</v>
      </c>
      <c r="C81" s="294" t="s">
        <v>247</v>
      </c>
      <c r="E81" s="288" t="s">
        <v>6</v>
      </c>
      <c r="F81" s="288" t="s">
        <v>258</v>
      </c>
    </row>
    <row r="83" ht="12.75">
      <c r="B83" s="278" t="s">
        <v>259</v>
      </c>
    </row>
    <row r="84" ht="12.75">
      <c r="B84" s="278" t="s">
        <v>260</v>
      </c>
    </row>
    <row r="85" spans="2:6" ht="12.75">
      <c r="B85" s="278" t="s">
        <v>261</v>
      </c>
      <c r="E85" s="295"/>
      <c r="F85" s="295"/>
    </row>
    <row r="86" spans="2:6" ht="12.75">
      <c r="B86" s="278" t="s">
        <v>262</v>
      </c>
      <c r="E86" s="295"/>
      <c r="F86" s="296"/>
    </row>
    <row r="87" spans="1:6" ht="12.75">
      <c r="A87" s="289">
        <v>24</v>
      </c>
      <c r="B87" s="278" t="s">
        <v>263</v>
      </c>
      <c r="E87" s="295">
        <f>SUM(E89,E92,E93,E94)</f>
        <v>26857</v>
      </c>
      <c r="F87" s="296">
        <f>SUM(F89,F92,F93,F94)</f>
        <v>1300460</v>
      </c>
    </row>
    <row r="88" spans="1:6" ht="12.75">
      <c r="A88" s="289">
        <v>25</v>
      </c>
      <c r="B88" s="278" t="s">
        <v>264</v>
      </c>
      <c r="E88" s="295">
        <v>25617</v>
      </c>
      <c r="F88" s="296">
        <f>875790+E88</f>
        <v>901407</v>
      </c>
    </row>
    <row r="89" spans="1:6" ht="12.75">
      <c r="A89" s="288" t="s">
        <v>132</v>
      </c>
      <c r="B89" s="278" t="s">
        <v>38</v>
      </c>
      <c r="E89" s="295">
        <f>E90+E91</f>
        <v>20207</v>
      </c>
      <c r="F89" s="296">
        <f>987779+E89</f>
        <v>1007986</v>
      </c>
    </row>
    <row r="90" spans="1:6" ht="12.75">
      <c r="A90" s="288" t="s">
        <v>134</v>
      </c>
      <c r="B90" s="278" t="s">
        <v>40</v>
      </c>
      <c r="E90" s="295">
        <f>16412+2163</f>
        <v>18575</v>
      </c>
      <c r="F90" s="297" t="s">
        <v>265</v>
      </c>
    </row>
    <row r="91" spans="1:6" ht="12.75">
      <c r="A91" s="288" t="s">
        <v>135</v>
      </c>
      <c r="B91" s="278" t="s">
        <v>41</v>
      </c>
      <c r="E91" s="295">
        <f>1368+264</f>
        <v>1632</v>
      </c>
      <c r="F91" s="297" t="s">
        <v>265</v>
      </c>
    </row>
    <row r="92" spans="1:6" ht="12.75">
      <c r="A92" s="288" t="s">
        <v>136</v>
      </c>
      <c r="B92" s="278" t="s">
        <v>42</v>
      </c>
      <c r="E92" s="295">
        <v>6296</v>
      </c>
      <c r="F92" s="296">
        <f>267750+E92</f>
        <v>274046</v>
      </c>
    </row>
    <row r="93" spans="1:6" ht="12.75">
      <c r="A93" s="288" t="s">
        <v>137</v>
      </c>
      <c r="B93" s="278" t="s">
        <v>43</v>
      </c>
      <c r="E93" s="295">
        <f>301+53</f>
        <v>354</v>
      </c>
      <c r="F93" s="296">
        <f>18074+E93</f>
        <v>18428</v>
      </c>
    </row>
    <row r="94" spans="1:6" ht="12.75">
      <c r="A94" s="288" t="s">
        <v>138</v>
      </c>
      <c r="B94" s="278" t="s">
        <v>44</v>
      </c>
      <c r="E94" s="298">
        <v>0</v>
      </c>
      <c r="F94" s="299">
        <v>0</v>
      </c>
    </row>
    <row r="95" spans="1:6" ht="12.75">
      <c r="A95" s="288" t="s">
        <v>139</v>
      </c>
      <c r="B95" s="278" t="s">
        <v>45</v>
      </c>
      <c r="E95" s="295">
        <v>4412</v>
      </c>
      <c r="F95" s="297" t="s">
        <v>265</v>
      </c>
    </row>
    <row r="96" spans="1:6" ht="12.75">
      <c r="A96" s="287" t="s">
        <v>133</v>
      </c>
      <c r="B96" s="278" t="s">
        <v>63</v>
      </c>
      <c r="E96" s="295">
        <f>22267+125</f>
        <v>22392</v>
      </c>
      <c r="F96" s="296">
        <f>875790+E96</f>
        <v>898182</v>
      </c>
    </row>
    <row r="97" spans="5:6" ht="12.75">
      <c r="E97" s="295"/>
      <c r="F97" s="296"/>
    </row>
    <row r="98" spans="2:6" ht="12.75">
      <c r="B98" s="278" t="s">
        <v>267</v>
      </c>
      <c r="E98" s="295"/>
      <c r="F98" s="295"/>
    </row>
    <row r="99" spans="2:6" ht="12.75">
      <c r="B99" s="278" t="s">
        <v>268</v>
      </c>
      <c r="E99" s="295"/>
      <c r="F99" s="295"/>
    </row>
    <row r="100" spans="1:6" s="301" customFormat="1" ht="12.75">
      <c r="A100" s="300">
        <v>26</v>
      </c>
      <c r="B100" s="301" t="s">
        <v>269</v>
      </c>
      <c r="E100" s="296">
        <v>12788</v>
      </c>
      <c r="F100" s="296">
        <f>639547+E100-8307</f>
        <v>644028</v>
      </c>
    </row>
    <row r="101" spans="1:6" s="301" customFormat="1" ht="12.75">
      <c r="A101" s="300">
        <v>27</v>
      </c>
      <c r="B101" s="301" t="s">
        <v>264</v>
      </c>
      <c r="E101" s="296">
        <v>5734</v>
      </c>
      <c r="F101" s="296">
        <f>237883+E101-0</f>
        <v>243617</v>
      </c>
    </row>
    <row r="102" spans="5:6" ht="12.75">
      <c r="E102" s="295"/>
      <c r="F102" s="295"/>
    </row>
    <row r="103" spans="2:6" ht="12.75">
      <c r="B103" s="278" t="s">
        <v>270</v>
      </c>
      <c r="E103" s="295"/>
      <c r="F103" s="295"/>
    </row>
    <row r="104" spans="2:6" ht="12.75">
      <c r="B104" s="278" t="s">
        <v>271</v>
      </c>
      <c r="E104" s="295"/>
      <c r="F104" s="295"/>
    </row>
    <row r="105" spans="1:6" ht="12.75">
      <c r="A105" s="289">
        <v>28</v>
      </c>
      <c r="B105" s="278" t="s">
        <v>303</v>
      </c>
      <c r="E105" s="302">
        <v>45</v>
      </c>
      <c r="F105" s="302">
        <v>4851</v>
      </c>
    </row>
    <row r="106" spans="1:6" ht="12.75">
      <c r="A106" s="289">
        <v>29</v>
      </c>
      <c r="B106" s="278" t="s">
        <v>272</v>
      </c>
      <c r="E106" s="302">
        <v>45</v>
      </c>
      <c r="F106" s="302">
        <v>4804</v>
      </c>
    </row>
    <row r="107" spans="1:6" ht="12.75">
      <c r="A107" s="287" t="s">
        <v>144</v>
      </c>
      <c r="B107" s="278" t="s">
        <v>207</v>
      </c>
      <c r="E107" s="302">
        <v>27</v>
      </c>
      <c r="F107" s="302">
        <v>3320</v>
      </c>
    </row>
    <row r="108" spans="1:6" ht="12.75">
      <c r="A108" s="288" t="s">
        <v>145</v>
      </c>
      <c r="B108" s="278" t="s">
        <v>208</v>
      </c>
      <c r="E108" s="302">
        <v>18</v>
      </c>
      <c r="F108" s="302">
        <v>1110</v>
      </c>
    </row>
    <row r="109" spans="1:6" ht="12.75">
      <c r="A109" s="288" t="s">
        <v>158</v>
      </c>
      <c r="B109" s="278" t="s">
        <v>68</v>
      </c>
      <c r="E109" s="303" t="s">
        <v>265</v>
      </c>
      <c r="F109" s="302">
        <v>2322</v>
      </c>
    </row>
    <row r="110" spans="1:6" ht="12.75">
      <c r="A110" s="288"/>
      <c r="E110" s="295"/>
      <c r="F110" s="295"/>
    </row>
    <row r="111" spans="2:6" ht="12.75">
      <c r="B111" s="278" t="s">
        <v>273</v>
      </c>
      <c r="E111" s="295"/>
      <c r="F111" s="295"/>
    </row>
    <row r="112" spans="1:6" ht="12.75">
      <c r="A112" s="289">
        <v>30</v>
      </c>
      <c r="B112" s="278" t="s">
        <v>269</v>
      </c>
      <c r="E112" s="295">
        <f>60200+31592+376</f>
        <v>92168</v>
      </c>
      <c r="F112" s="295">
        <f>4097317+E112-1609-34234</f>
        <v>4153642</v>
      </c>
    </row>
    <row r="113" spans="1:6" ht="12.75">
      <c r="A113" s="289">
        <v>31</v>
      </c>
      <c r="B113" s="278" t="s">
        <v>264</v>
      </c>
      <c r="E113" s="295">
        <v>3624</v>
      </c>
      <c r="F113" s="304">
        <v>120519</v>
      </c>
    </row>
    <row r="114" spans="5:6" ht="12.75">
      <c r="E114" s="295"/>
      <c r="F114" s="295"/>
    </row>
    <row r="115" spans="1:6" s="301" customFormat="1" ht="12.75">
      <c r="A115" s="300">
        <v>32</v>
      </c>
      <c r="B115" s="301" t="s">
        <v>51</v>
      </c>
      <c r="E115" s="305">
        <v>49.5</v>
      </c>
      <c r="F115" s="296">
        <f>5233.89+E115</f>
        <v>5283.39</v>
      </c>
    </row>
    <row r="116" spans="1:6" s="301" customFormat="1" ht="12.75">
      <c r="A116" s="300">
        <v>33</v>
      </c>
      <c r="B116" s="301" t="s">
        <v>275</v>
      </c>
      <c r="E116" s="296">
        <v>1616</v>
      </c>
      <c r="F116" s="296">
        <f>176535+E116-259</f>
        <v>177892</v>
      </c>
    </row>
    <row r="117" spans="1:6" ht="12.75">
      <c r="A117" s="289">
        <v>34</v>
      </c>
      <c r="B117" s="278" t="s">
        <v>276</v>
      </c>
      <c r="E117" s="298">
        <v>0</v>
      </c>
      <c r="F117" s="295">
        <f>11534-29</f>
        <v>11505</v>
      </c>
    </row>
    <row r="118" spans="1:6" ht="12.75">
      <c r="A118" s="289"/>
      <c r="E118" s="295"/>
      <c r="F118" s="295"/>
    </row>
    <row r="119" spans="2:6" ht="12.75">
      <c r="B119" s="278" t="s">
        <v>277</v>
      </c>
      <c r="E119" s="295"/>
      <c r="F119" s="295"/>
    </row>
    <row r="120" spans="1:6" ht="12.75">
      <c r="A120" s="289">
        <v>35</v>
      </c>
      <c r="B120" s="278" t="s">
        <v>269</v>
      </c>
      <c r="E120" s="295">
        <v>459</v>
      </c>
      <c r="F120" s="295">
        <f>9534+E120</f>
        <v>9993</v>
      </c>
    </row>
    <row r="121" spans="1:6" ht="12.75">
      <c r="A121" s="289">
        <v>36</v>
      </c>
      <c r="B121" s="278" t="s">
        <v>264</v>
      </c>
      <c r="E121" s="295">
        <v>360</v>
      </c>
      <c r="F121" s="295">
        <f>5329+E121</f>
        <v>5689</v>
      </c>
    </row>
    <row r="122" spans="5:6" ht="12.75">
      <c r="E122" s="295"/>
      <c r="F122" s="295"/>
    </row>
    <row r="123" spans="2:6" ht="12.75">
      <c r="B123" s="278" t="s">
        <v>278</v>
      </c>
      <c r="E123" s="295"/>
      <c r="F123" s="295"/>
    </row>
    <row r="124" spans="1:6" ht="12.75">
      <c r="A124" s="289">
        <v>37</v>
      </c>
      <c r="B124" s="278" t="s">
        <v>269</v>
      </c>
      <c r="E124" s="295">
        <v>488</v>
      </c>
      <c r="F124" s="295">
        <f>1474+E124</f>
        <v>1962</v>
      </c>
    </row>
    <row r="125" spans="1:6" ht="12.75">
      <c r="A125" s="289">
        <v>38</v>
      </c>
      <c r="B125" s="278" t="s">
        <v>264</v>
      </c>
      <c r="E125" s="295">
        <v>436</v>
      </c>
      <c r="F125" s="295">
        <f>1013+E125</f>
        <v>1449</v>
      </c>
    </row>
    <row r="126" spans="1:6" ht="12.75">
      <c r="A126" s="289"/>
      <c r="E126" s="295"/>
      <c r="F126" s="295"/>
    </row>
    <row r="127" spans="1:6" ht="12.75">
      <c r="A127" s="289"/>
      <c r="B127" s="278" t="s">
        <v>279</v>
      </c>
      <c r="E127" s="295"/>
      <c r="F127" s="295"/>
    </row>
    <row r="128" spans="1:6" ht="12.75">
      <c r="A128" s="289">
        <v>39</v>
      </c>
      <c r="B128" s="278" t="s">
        <v>269</v>
      </c>
      <c r="E128" s="295">
        <f>228+531</f>
        <v>759</v>
      </c>
      <c r="F128" s="295">
        <f>704+E128+4120</f>
        <v>5583</v>
      </c>
    </row>
    <row r="129" spans="1:6" ht="12.75">
      <c r="A129" s="289">
        <v>40</v>
      </c>
      <c r="B129" s="278" t="s">
        <v>264</v>
      </c>
      <c r="E129" s="302">
        <v>187</v>
      </c>
      <c r="F129" s="295">
        <f>630+E129</f>
        <v>817</v>
      </c>
    </row>
    <row r="130" spans="5:6" ht="12.75">
      <c r="E130" s="295"/>
      <c r="F130" s="295"/>
    </row>
    <row r="131" spans="1:6" ht="12.75">
      <c r="A131" s="289">
        <v>41</v>
      </c>
      <c r="B131" s="278" t="s">
        <v>60</v>
      </c>
      <c r="E131" s="298">
        <v>0</v>
      </c>
      <c r="F131" s="298">
        <v>0</v>
      </c>
    </row>
    <row r="132" spans="5:6" ht="12.75">
      <c r="E132" s="295"/>
      <c r="F132" s="295"/>
    </row>
    <row r="133" spans="5:6" ht="12.75">
      <c r="E133" s="295"/>
      <c r="F133" s="295"/>
    </row>
    <row r="134" spans="1:6" ht="12.75">
      <c r="A134" s="286" t="s">
        <v>280</v>
      </c>
      <c r="E134" s="295"/>
      <c r="F134" s="295"/>
    </row>
    <row r="135" spans="1:6" ht="12.75">
      <c r="A135" s="286"/>
      <c r="E135" s="295"/>
      <c r="F135" s="295"/>
    </row>
    <row r="136" spans="1:6" ht="12.75">
      <c r="A136" s="286"/>
      <c r="E136" s="295"/>
      <c r="F136" s="306" t="s">
        <v>239</v>
      </c>
    </row>
    <row r="137" spans="5:6" ht="12.75">
      <c r="E137" s="295"/>
      <c r="F137" s="295"/>
    </row>
    <row r="138" spans="2:6" ht="12.75">
      <c r="B138" s="278" t="s">
        <v>281</v>
      </c>
      <c r="E138" s="295"/>
      <c r="F138" s="295"/>
    </row>
    <row r="139" spans="1:6" ht="12.75">
      <c r="A139" s="289">
        <v>42</v>
      </c>
      <c r="B139" s="278" t="s">
        <v>73</v>
      </c>
      <c r="E139" s="295"/>
      <c r="F139" s="295">
        <v>319271</v>
      </c>
    </row>
    <row r="140" spans="1:6" ht="12.75">
      <c r="A140" s="287" t="s">
        <v>160</v>
      </c>
      <c r="B140" s="278" t="s">
        <v>74</v>
      </c>
      <c r="E140" s="295"/>
      <c r="F140" s="295">
        <v>874803</v>
      </c>
    </row>
    <row r="141" spans="1:6" ht="12.75">
      <c r="A141" s="287" t="s">
        <v>161</v>
      </c>
      <c r="B141" s="278" t="s">
        <v>75</v>
      </c>
      <c r="E141" s="295"/>
      <c r="F141" s="295">
        <v>702</v>
      </c>
    </row>
    <row r="142" spans="1:6" ht="12.75">
      <c r="A142" s="289">
        <v>43</v>
      </c>
      <c r="B142" s="278" t="s">
        <v>282</v>
      </c>
      <c r="E142" s="295"/>
      <c r="F142" s="295">
        <v>39746</v>
      </c>
    </row>
    <row r="143" spans="5:6" ht="12.75">
      <c r="E143" s="295"/>
      <c r="F143" s="295"/>
    </row>
    <row r="144" spans="2:6" ht="12.75">
      <c r="B144" s="278" t="s">
        <v>283</v>
      </c>
      <c r="E144" s="295"/>
      <c r="F144" s="295"/>
    </row>
    <row r="145" spans="2:6" ht="12.75">
      <c r="B145" s="278" t="s">
        <v>284</v>
      </c>
      <c r="E145" s="295"/>
      <c r="F145" s="295"/>
    </row>
    <row r="146" spans="1:6" ht="12.75">
      <c r="A146" s="289">
        <v>44</v>
      </c>
      <c r="B146" s="278" t="s">
        <v>285</v>
      </c>
      <c r="E146" s="295"/>
      <c r="F146" s="307">
        <v>12276</v>
      </c>
    </row>
    <row r="147" spans="1:6" ht="12.75">
      <c r="A147" s="289">
        <v>45</v>
      </c>
      <c r="B147" s="278" t="s">
        <v>286</v>
      </c>
      <c r="E147" s="295"/>
      <c r="F147" s="307">
        <v>7740</v>
      </c>
    </row>
    <row r="148" spans="1:6" ht="12.75">
      <c r="A148" s="289">
        <v>46</v>
      </c>
      <c r="B148" s="286" t="s">
        <v>205</v>
      </c>
      <c r="E148" s="295"/>
      <c r="F148" s="308">
        <f>SUM(F146:F147)</f>
        <v>20016</v>
      </c>
    </row>
    <row r="149" spans="1:6" ht="12.75">
      <c r="A149" s="288" t="s">
        <v>166</v>
      </c>
      <c r="B149" s="278" t="s">
        <v>287</v>
      </c>
      <c r="E149" s="295"/>
      <c r="F149" s="307">
        <v>10449</v>
      </c>
    </row>
    <row r="150" spans="1:6" ht="12.75">
      <c r="A150" s="288" t="s">
        <v>167</v>
      </c>
      <c r="B150" s="278" t="s">
        <v>288</v>
      </c>
      <c r="E150" s="295"/>
      <c r="F150" s="307">
        <v>606</v>
      </c>
    </row>
    <row r="151" spans="5:6" ht="12.75">
      <c r="E151" s="295"/>
      <c r="F151" s="307"/>
    </row>
    <row r="152" spans="2:6" ht="12.75">
      <c r="B152" s="278" t="s">
        <v>289</v>
      </c>
      <c r="E152" s="295"/>
      <c r="F152" s="307"/>
    </row>
    <row r="153" spans="2:6" ht="12.75">
      <c r="B153" s="278" t="s">
        <v>290</v>
      </c>
      <c r="E153" s="295"/>
      <c r="F153" s="307"/>
    </row>
    <row r="154" spans="1:6" ht="12.75">
      <c r="A154" s="289">
        <v>47</v>
      </c>
      <c r="B154" s="278" t="s">
        <v>285</v>
      </c>
      <c r="E154" s="295"/>
      <c r="F154" s="307">
        <v>2574</v>
      </c>
    </row>
    <row r="155" spans="1:6" ht="12.75">
      <c r="A155" s="289">
        <v>48</v>
      </c>
      <c r="B155" s="278" t="s">
        <v>286</v>
      </c>
      <c r="E155" s="295"/>
      <c r="F155" s="307">
        <v>8471</v>
      </c>
    </row>
    <row r="156" spans="1:6" ht="12.75">
      <c r="A156" s="289">
        <v>49</v>
      </c>
      <c r="B156" s="286" t="s">
        <v>205</v>
      </c>
      <c r="E156" s="295"/>
      <c r="F156" s="308">
        <f>SUM(F154:F155)</f>
        <v>11045</v>
      </c>
    </row>
    <row r="157" spans="1:6" ht="12.75">
      <c r="A157" s="288" t="s">
        <v>171</v>
      </c>
      <c r="B157" s="278" t="s">
        <v>291</v>
      </c>
      <c r="E157" s="295"/>
      <c r="F157" s="307">
        <v>4213</v>
      </c>
    </row>
    <row r="158" spans="1:6" ht="12.75">
      <c r="A158" s="288" t="s">
        <v>172</v>
      </c>
      <c r="B158" s="278" t="s">
        <v>292</v>
      </c>
      <c r="E158" s="295"/>
      <c r="F158" s="307">
        <v>330</v>
      </c>
    </row>
    <row r="159" spans="5:6" ht="12.75">
      <c r="E159" s="295"/>
      <c r="F159" s="295"/>
    </row>
    <row r="160" spans="2:6" ht="12.75">
      <c r="B160" s="278" t="s">
        <v>293</v>
      </c>
      <c r="E160" s="295"/>
      <c r="F160" s="295"/>
    </row>
    <row r="161" spans="1:6" ht="12.75">
      <c r="A161" s="289">
        <v>50</v>
      </c>
      <c r="B161" s="278" t="s">
        <v>294</v>
      </c>
      <c r="E161" s="295"/>
      <c r="F161" s="295">
        <v>576</v>
      </c>
    </row>
    <row r="162" spans="1:6" ht="12.75">
      <c r="A162" s="287" t="s">
        <v>174</v>
      </c>
      <c r="B162" s="278" t="s">
        <v>295</v>
      </c>
      <c r="E162" s="295"/>
      <c r="F162" s="309">
        <v>659.82</v>
      </c>
    </row>
    <row r="163" spans="1:6" ht="12.75">
      <c r="A163" s="289">
        <v>51</v>
      </c>
      <c r="B163" s="278" t="s">
        <v>296</v>
      </c>
      <c r="E163" s="295"/>
      <c r="F163" s="295">
        <v>11821</v>
      </c>
    </row>
    <row r="164" spans="1:6" ht="12.75">
      <c r="A164" s="288" t="s">
        <v>176</v>
      </c>
      <c r="B164" s="278" t="s">
        <v>297</v>
      </c>
      <c r="E164" s="295"/>
      <c r="F164" s="295">
        <v>9372</v>
      </c>
    </row>
    <row r="165" spans="2:5" ht="12.75">
      <c r="B165" s="278" t="s">
        <v>298</v>
      </c>
      <c r="E165" s="295"/>
    </row>
    <row r="166" spans="1:6" ht="12.75">
      <c r="A166" s="288" t="s">
        <v>177</v>
      </c>
      <c r="B166" s="278" t="s">
        <v>297</v>
      </c>
      <c r="E166" s="295"/>
      <c r="F166" s="295">
        <v>2449</v>
      </c>
    </row>
    <row r="167" spans="2:5" ht="12.75">
      <c r="B167" s="278" t="s">
        <v>299</v>
      </c>
      <c r="E167" s="295"/>
    </row>
    <row r="168" spans="5:6" ht="12.75">
      <c r="E168" s="295"/>
      <c r="F168" s="295"/>
    </row>
    <row r="169" spans="1:6" ht="12.75">
      <c r="A169" s="286" t="s">
        <v>300</v>
      </c>
      <c r="E169" s="295"/>
      <c r="F169" s="295"/>
    </row>
    <row r="170" spans="5:6" ht="12.75">
      <c r="E170" s="295"/>
      <c r="F170" s="295"/>
    </row>
    <row r="171" spans="1:6" ht="12.75">
      <c r="A171" s="288" t="s">
        <v>257</v>
      </c>
      <c r="C171" s="288" t="s">
        <v>247</v>
      </c>
      <c r="E171" s="295"/>
      <c r="F171" s="306" t="s">
        <v>239</v>
      </c>
    </row>
    <row r="172" spans="5:6" ht="12.75">
      <c r="E172" s="295"/>
      <c r="F172" s="295"/>
    </row>
    <row r="173" spans="1:6" ht="12.75">
      <c r="A173" s="289">
        <v>52</v>
      </c>
      <c r="B173" s="278" t="s">
        <v>91</v>
      </c>
      <c r="E173" s="295"/>
      <c r="F173" s="295">
        <v>95</v>
      </c>
    </row>
    <row r="174" spans="1:6" ht="12.75">
      <c r="A174" s="287" t="s">
        <v>179</v>
      </c>
      <c r="B174" s="278" t="s">
        <v>301</v>
      </c>
      <c r="E174" s="295"/>
      <c r="F174" s="295">
        <f>117+58+62</f>
        <v>237</v>
      </c>
    </row>
    <row r="175" spans="2:5" ht="12.75">
      <c r="B175" s="278" t="s">
        <v>302</v>
      </c>
      <c r="E175" s="295"/>
    </row>
    <row r="176" spans="1:6" ht="12.75">
      <c r="A176" s="289">
        <v>53</v>
      </c>
      <c r="B176" s="278" t="s">
        <v>93</v>
      </c>
      <c r="E176" s="295"/>
      <c r="F176" s="295">
        <v>51094</v>
      </c>
    </row>
    <row r="177" spans="1:6" s="301" customFormat="1" ht="12.75">
      <c r="A177" s="300">
        <v>54</v>
      </c>
      <c r="B177" s="301" t="s">
        <v>94</v>
      </c>
      <c r="E177" s="296"/>
      <c r="F177" s="296">
        <v>4669</v>
      </c>
    </row>
    <row r="178" spans="5:6" ht="12.75">
      <c r="E178" s="295"/>
      <c r="F178" s="295"/>
    </row>
    <row r="179" spans="5:6" ht="12.75">
      <c r="E179" s="295"/>
      <c r="F179" s="295"/>
    </row>
    <row r="180" spans="5:6" ht="12.75">
      <c r="E180" s="295"/>
      <c r="F180" s="295"/>
    </row>
    <row r="181" spans="5:6" ht="12.75">
      <c r="E181" s="295"/>
      <c r="F181" s="295"/>
    </row>
    <row r="182" spans="5:6" ht="12.75">
      <c r="E182" s="295"/>
      <c r="F182" s="295"/>
    </row>
    <row r="183" spans="5:6" ht="12.75">
      <c r="E183" s="295"/>
      <c r="F183" s="295"/>
    </row>
    <row r="184" spans="5:6" ht="12.75">
      <c r="E184" s="295"/>
      <c r="F184" s="295"/>
    </row>
    <row r="185" spans="5:6" ht="12.75">
      <c r="E185" s="295"/>
      <c r="F185" s="295"/>
    </row>
    <row r="186" spans="5:6" ht="12.75">
      <c r="E186" s="295"/>
      <c r="F186" s="295"/>
    </row>
    <row r="187" spans="5:6" ht="12.75">
      <c r="E187" s="295"/>
      <c r="F187" s="295"/>
    </row>
    <row r="188" spans="5:6" ht="12.75">
      <c r="E188" s="295"/>
      <c r="F188" s="295"/>
    </row>
    <row r="189" spans="5:6" ht="12.75">
      <c r="E189" s="295"/>
      <c r="F189" s="295"/>
    </row>
    <row r="190" spans="5:6" ht="12.75">
      <c r="E190" s="295"/>
      <c r="F190" s="295"/>
    </row>
    <row r="191" spans="5:6" ht="12.75">
      <c r="E191" s="295"/>
      <c r="F191" s="295"/>
    </row>
    <row r="192" spans="5:6" ht="12.75">
      <c r="E192" s="295"/>
      <c r="F192" s="295"/>
    </row>
    <row r="193" spans="5:6" ht="12.75">
      <c r="E193" s="295"/>
      <c r="F193" s="295"/>
    </row>
    <row r="194" spans="5:6" ht="12.75">
      <c r="E194" s="295"/>
      <c r="F194" s="295"/>
    </row>
    <row r="195" spans="5:6" ht="12.75">
      <c r="E195" s="295"/>
      <c r="F195" s="295"/>
    </row>
    <row r="196" spans="5:6" ht="12.75">
      <c r="E196" s="295"/>
      <c r="F196" s="295"/>
    </row>
    <row r="197" spans="5:6" ht="12.75">
      <c r="E197" s="295"/>
      <c r="F197" s="295"/>
    </row>
    <row r="198" spans="5:6" ht="12.75">
      <c r="E198" s="295"/>
      <c r="F198" s="295"/>
    </row>
    <row r="199" spans="5:6" ht="12.75">
      <c r="E199" s="295"/>
      <c r="F199" s="295"/>
    </row>
    <row r="200" spans="5:6" ht="12.75">
      <c r="E200" s="295"/>
      <c r="F200" s="295"/>
    </row>
    <row r="201" spans="5:6" ht="12.75">
      <c r="E201" s="295"/>
      <c r="F201" s="295"/>
    </row>
    <row r="202" spans="5:6" ht="12.75">
      <c r="E202" s="295"/>
      <c r="F202" s="295"/>
    </row>
    <row r="203" spans="5:6" ht="12.75">
      <c r="E203" s="295"/>
      <c r="F203" s="295"/>
    </row>
    <row r="204" spans="5:6" ht="12.75">
      <c r="E204" s="295"/>
      <c r="F204" s="295"/>
    </row>
    <row r="205" spans="5:6" ht="12.75">
      <c r="E205" s="295"/>
      <c r="F205" s="295"/>
    </row>
    <row r="206" spans="5:6" ht="12.75">
      <c r="E206" s="295"/>
      <c r="F206" s="295"/>
    </row>
    <row r="207" spans="5:6" ht="12.75">
      <c r="E207" s="295"/>
      <c r="F207" s="295"/>
    </row>
    <row r="208" spans="5:6" ht="12.75">
      <c r="E208" s="295"/>
      <c r="F208" s="295"/>
    </row>
    <row r="209" spans="5:6" ht="12.75">
      <c r="E209" s="295"/>
      <c r="F209" s="295"/>
    </row>
    <row r="210" spans="5:6" ht="12.75">
      <c r="E210" s="295"/>
      <c r="F210" s="295"/>
    </row>
    <row r="211" spans="5:6" ht="12.75">
      <c r="E211" s="295"/>
      <c r="F211" s="295"/>
    </row>
    <row r="212" spans="5:6" ht="12.75">
      <c r="E212" s="295"/>
      <c r="F212" s="295"/>
    </row>
    <row r="213" spans="5:6" ht="12.75">
      <c r="E213" s="295"/>
      <c r="F213" s="295"/>
    </row>
    <row r="214" spans="5:6" ht="12.75">
      <c r="E214" s="295"/>
      <c r="F214" s="295"/>
    </row>
    <row r="215" spans="5:6" ht="12.75">
      <c r="E215" s="295"/>
      <c r="F215" s="295"/>
    </row>
    <row r="216" spans="5:6" ht="12.75">
      <c r="E216" s="295"/>
      <c r="F216" s="295"/>
    </row>
    <row r="217" spans="5:6" ht="12.75">
      <c r="E217" s="295"/>
      <c r="F217" s="295"/>
    </row>
    <row r="218" spans="5:6" ht="12.75">
      <c r="E218" s="295"/>
      <c r="F218" s="295"/>
    </row>
    <row r="219" spans="5:6" ht="12.75">
      <c r="E219" s="295"/>
      <c r="F219" s="295"/>
    </row>
    <row r="220" spans="5:6" ht="12.75">
      <c r="E220" s="295"/>
      <c r="F220" s="295"/>
    </row>
    <row r="221" spans="5:6" ht="12.75">
      <c r="E221" s="295"/>
      <c r="F221" s="295"/>
    </row>
    <row r="222" spans="5:6" ht="12.75">
      <c r="E222" s="295"/>
      <c r="F222" s="295"/>
    </row>
    <row r="223" spans="5:6" ht="12.75">
      <c r="E223" s="295"/>
      <c r="F223" s="295"/>
    </row>
    <row r="224" spans="5:6" ht="12.75">
      <c r="E224" s="295"/>
      <c r="F224" s="295"/>
    </row>
    <row r="225" spans="5:6" ht="12.75">
      <c r="E225" s="295"/>
      <c r="F225" s="295"/>
    </row>
    <row r="226" spans="5:6" ht="12.75">
      <c r="E226" s="295"/>
      <c r="F226" s="295"/>
    </row>
    <row r="227" spans="5:6" ht="12.75">
      <c r="E227" s="295"/>
      <c r="F227" s="295"/>
    </row>
    <row r="228" spans="5:6" ht="12.75">
      <c r="E228" s="295"/>
      <c r="F228" s="295"/>
    </row>
    <row r="229" spans="5:6" ht="12.75">
      <c r="E229" s="295"/>
      <c r="F229" s="295"/>
    </row>
    <row r="230" spans="5:6" ht="12.75">
      <c r="E230" s="295"/>
      <c r="F230" s="295"/>
    </row>
    <row r="231" spans="5:6" ht="12.75">
      <c r="E231" s="295"/>
      <c r="F231" s="295"/>
    </row>
    <row r="232" spans="5:6" ht="12.75">
      <c r="E232" s="295"/>
      <c r="F232" s="295"/>
    </row>
    <row r="233" spans="5:6" ht="12.75">
      <c r="E233" s="295"/>
      <c r="F233" s="295"/>
    </row>
    <row r="234" spans="5:6" ht="12.75">
      <c r="E234" s="295"/>
      <c r="F234" s="295"/>
    </row>
    <row r="235" spans="5:6" ht="12.75">
      <c r="E235" s="295"/>
      <c r="F235" s="295"/>
    </row>
    <row r="236" spans="5:6" ht="12.75">
      <c r="E236" s="295"/>
      <c r="F236" s="295"/>
    </row>
    <row r="237" spans="5:6" ht="12.75">
      <c r="E237" s="295"/>
      <c r="F237" s="295"/>
    </row>
    <row r="238" spans="5:6" ht="12.75">
      <c r="E238" s="295"/>
      <c r="F238" s="295"/>
    </row>
    <row r="239" spans="5:6" ht="12.75">
      <c r="E239" s="295"/>
      <c r="F239" s="295"/>
    </row>
    <row r="240" spans="5:6" ht="12.75">
      <c r="E240" s="295"/>
      <c r="F240" s="295"/>
    </row>
    <row r="241" spans="5:6" ht="12.75">
      <c r="E241" s="295"/>
      <c r="F241" s="295"/>
    </row>
    <row r="242" spans="5:6" ht="12.75">
      <c r="E242" s="295"/>
      <c r="F242" s="295"/>
    </row>
    <row r="243" spans="5:6" ht="12.75">
      <c r="E243" s="295"/>
      <c r="F243" s="295"/>
    </row>
    <row r="244" spans="5:6" ht="12.75">
      <c r="E244" s="295"/>
      <c r="F244" s="295"/>
    </row>
    <row r="245" spans="5:6" ht="12.75">
      <c r="E245" s="295"/>
      <c r="F245" s="295"/>
    </row>
    <row r="246" spans="5:6" ht="12.75">
      <c r="E246" s="295"/>
      <c r="F246" s="295"/>
    </row>
    <row r="247" spans="5:6" ht="12.75">
      <c r="E247" s="295"/>
      <c r="F247" s="295"/>
    </row>
    <row r="248" spans="5:6" ht="12.75">
      <c r="E248" s="295"/>
      <c r="F248" s="295"/>
    </row>
    <row r="249" spans="5:6" ht="12.75">
      <c r="E249" s="295"/>
      <c r="F249" s="295"/>
    </row>
    <row r="250" spans="5:6" ht="12.75">
      <c r="E250" s="295"/>
      <c r="F250" s="295"/>
    </row>
    <row r="251" spans="5:6" ht="12.75">
      <c r="E251" s="295"/>
      <c r="F251" s="295"/>
    </row>
    <row r="252" spans="5:6" ht="12.75">
      <c r="E252" s="295"/>
      <c r="F252" s="295"/>
    </row>
    <row r="253" spans="5:6" ht="12.75">
      <c r="E253" s="295"/>
      <c r="F253" s="295"/>
    </row>
    <row r="254" spans="5:6" ht="12.75">
      <c r="E254" s="295"/>
      <c r="F254" s="295"/>
    </row>
    <row r="255" spans="5:6" ht="12.75">
      <c r="E255" s="295"/>
      <c r="F255" s="295"/>
    </row>
    <row r="256" spans="5:6" ht="12.75">
      <c r="E256" s="295"/>
      <c r="F256" s="295"/>
    </row>
    <row r="257" spans="5:6" ht="12.75">
      <c r="E257" s="295"/>
      <c r="F257" s="295"/>
    </row>
    <row r="258" spans="5:6" ht="12.75">
      <c r="E258" s="295"/>
      <c r="F258" s="295"/>
    </row>
    <row r="259" spans="5:6" ht="12.75">
      <c r="E259" s="295"/>
      <c r="F259" s="295"/>
    </row>
    <row r="260" spans="5:6" ht="12.75">
      <c r="E260" s="295"/>
      <c r="F260" s="295"/>
    </row>
    <row r="261" spans="5:6" ht="12.75">
      <c r="E261" s="295"/>
      <c r="F261" s="295"/>
    </row>
    <row r="262" spans="5:6" ht="12.75">
      <c r="E262" s="295"/>
      <c r="F262" s="295"/>
    </row>
    <row r="263" spans="5:6" ht="12.75">
      <c r="E263" s="295"/>
      <c r="F263" s="295"/>
    </row>
    <row r="264" spans="5:6" ht="12.75">
      <c r="E264" s="295"/>
      <c r="F264" s="295"/>
    </row>
    <row r="265" spans="5:6" ht="12.75">
      <c r="E265" s="295"/>
      <c r="F265" s="295"/>
    </row>
    <row r="266" spans="5:6" ht="12.75">
      <c r="E266" s="295"/>
      <c r="F266" s="295"/>
    </row>
    <row r="267" spans="5:6" ht="12.75">
      <c r="E267" s="295"/>
      <c r="F267" s="295"/>
    </row>
    <row r="268" spans="5:6" ht="12.75">
      <c r="E268" s="295"/>
      <c r="F268" s="295"/>
    </row>
    <row r="269" spans="5:6" ht="12.75">
      <c r="E269" s="295"/>
      <c r="F269" s="295"/>
    </row>
    <row r="270" spans="5:6" ht="12.75">
      <c r="E270" s="295"/>
      <c r="F270" s="295"/>
    </row>
    <row r="271" spans="5:6" ht="12.75">
      <c r="E271" s="295"/>
      <c r="F271" s="295"/>
    </row>
    <row r="272" spans="5:6" ht="12.75">
      <c r="E272" s="295"/>
      <c r="F272" s="295"/>
    </row>
    <row r="273" spans="5:6" ht="12.75">
      <c r="E273" s="295"/>
      <c r="F273" s="295"/>
    </row>
    <row r="274" spans="5:6" ht="12.75">
      <c r="E274" s="295"/>
      <c r="F274" s="295"/>
    </row>
    <row r="275" spans="5:6" ht="12.75">
      <c r="E275" s="295"/>
      <c r="F275" s="295"/>
    </row>
    <row r="276" spans="5:6" ht="12.75">
      <c r="E276" s="295"/>
      <c r="F276" s="295"/>
    </row>
    <row r="277" spans="5:6" ht="12.75">
      <c r="E277" s="295"/>
      <c r="F277" s="295"/>
    </row>
    <row r="278" spans="5:6" ht="12.75">
      <c r="E278" s="295"/>
      <c r="F278" s="295"/>
    </row>
    <row r="279" spans="5:6" ht="12.75">
      <c r="E279" s="295"/>
      <c r="F279" s="295"/>
    </row>
    <row r="280" spans="5:6" ht="12.75">
      <c r="E280" s="295"/>
      <c r="F280" s="295"/>
    </row>
    <row r="281" spans="5:6" ht="12.75">
      <c r="E281" s="295"/>
      <c r="F281" s="295"/>
    </row>
    <row r="282" spans="5:6" ht="12.75">
      <c r="E282" s="295"/>
      <c r="F282" s="295"/>
    </row>
    <row r="283" spans="5:6" ht="12.75">
      <c r="E283" s="295"/>
      <c r="F283" s="295"/>
    </row>
    <row r="284" spans="5:6" ht="12.75">
      <c r="E284" s="295"/>
      <c r="F284" s="295"/>
    </row>
    <row r="285" spans="5:6" ht="12.75">
      <c r="E285" s="295"/>
      <c r="F285" s="295"/>
    </row>
    <row r="286" spans="5:6" ht="12.75">
      <c r="E286" s="295"/>
      <c r="F286" s="295"/>
    </row>
    <row r="287" spans="5:6" ht="12.75">
      <c r="E287" s="295"/>
      <c r="F287" s="295"/>
    </row>
    <row r="288" spans="5:6" ht="12.75">
      <c r="E288" s="295"/>
      <c r="F288" s="295"/>
    </row>
    <row r="289" spans="5:6" ht="12.75">
      <c r="E289" s="295"/>
      <c r="F289" s="295"/>
    </row>
    <row r="290" spans="5:6" ht="12.75">
      <c r="E290" s="295"/>
      <c r="F290" s="295"/>
    </row>
    <row r="291" spans="5:6" ht="12.75">
      <c r="E291" s="295"/>
      <c r="F291" s="295"/>
    </row>
    <row r="292" spans="5:6" ht="12.75">
      <c r="E292" s="295"/>
      <c r="F292" s="295"/>
    </row>
    <row r="293" spans="5:6" ht="12.75">
      <c r="E293" s="295"/>
      <c r="F293" s="295"/>
    </row>
    <row r="294" spans="5:6" ht="12.75">
      <c r="E294" s="295"/>
      <c r="F294" s="295"/>
    </row>
    <row r="295" spans="5:6" ht="12.75">
      <c r="E295" s="295"/>
      <c r="F295" s="295"/>
    </row>
    <row r="296" spans="5:6" ht="12.75">
      <c r="E296" s="295"/>
      <c r="F296" s="295"/>
    </row>
    <row r="297" spans="5:6" ht="12.75">
      <c r="E297" s="295"/>
      <c r="F297" s="295"/>
    </row>
    <row r="298" spans="5:6" ht="12.75">
      <c r="E298" s="295"/>
      <c r="F298" s="295"/>
    </row>
    <row r="299" spans="5:6" ht="12.75">
      <c r="E299" s="295"/>
      <c r="F299" s="295"/>
    </row>
    <row r="300" spans="5:6" ht="12.75">
      <c r="E300" s="295"/>
      <c r="F300" s="295"/>
    </row>
    <row r="301" spans="5:6" ht="12.75">
      <c r="E301" s="295"/>
      <c r="F301" s="295"/>
    </row>
    <row r="302" spans="5:6" ht="12.75">
      <c r="E302" s="295"/>
      <c r="F302" s="295"/>
    </row>
    <row r="303" spans="5:6" ht="12.75">
      <c r="E303" s="295"/>
      <c r="F303" s="295"/>
    </row>
    <row r="304" spans="5:6" ht="12.75">
      <c r="E304" s="295"/>
      <c r="F304" s="295"/>
    </row>
    <row r="305" spans="5:6" ht="12.75">
      <c r="E305" s="295"/>
      <c r="F305" s="295"/>
    </row>
    <row r="306" spans="5:6" ht="12.75">
      <c r="E306" s="295"/>
      <c r="F306" s="295"/>
    </row>
    <row r="307" spans="5:6" ht="12.75">
      <c r="E307" s="295"/>
      <c r="F307" s="295"/>
    </row>
    <row r="308" spans="5:6" ht="12.75">
      <c r="E308" s="295"/>
      <c r="F308" s="295"/>
    </row>
    <row r="309" spans="5:6" ht="12.75">
      <c r="E309" s="295"/>
      <c r="F309" s="295"/>
    </row>
    <row r="310" spans="5:6" ht="12.75">
      <c r="E310" s="295"/>
      <c r="F310" s="295"/>
    </row>
    <row r="311" spans="5:6" ht="12.75">
      <c r="E311" s="295"/>
      <c r="F311" s="295"/>
    </row>
    <row r="312" spans="5:6" ht="12.75">
      <c r="E312" s="295"/>
      <c r="F312" s="295"/>
    </row>
    <row r="313" spans="5:6" ht="12.75">
      <c r="E313" s="295"/>
      <c r="F313" s="295"/>
    </row>
    <row r="314" spans="5:6" ht="12.75">
      <c r="E314" s="295"/>
      <c r="F314" s="295"/>
    </row>
    <row r="315" spans="5:6" ht="12.75">
      <c r="E315" s="295"/>
      <c r="F315" s="295"/>
    </row>
    <row r="316" spans="5:6" ht="12.75">
      <c r="E316" s="295"/>
      <c r="F316" s="295"/>
    </row>
    <row r="317" spans="5:6" ht="12.75">
      <c r="E317" s="295"/>
      <c r="F317" s="295"/>
    </row>
    <row r="318" spans="5:6" ht="12.75">
      <c r="E318" s="295"/>
      <c r="F318" s="295"/>
    </row>
    <row r="319" spans="5:6" ht="12.75">
      <c r="E319" s="295"/>
      <c r="F319" s="295"/>
    </row>
    <row r="320" spans="5:6" ht="12.75">
      <c r="E320" s="295"/>
      <c r="F320" s="295"/>
    </row>
    <row r="321" spans="5:6" ht="12.75">
      <c r="E321" s="295"/>
      <c r="F321" s="295"/>
    </row>
    <row r="322" spans="5:6" ht="12.75">
      <c r="E322" s="295"/>
      <c r="F322" s="295"/>
    </row>
    <row r="323" spans="5:6" ht="12.75">
      <c r="E323" s="295"/>
      <c r="F323" s="295"/>
    </row>
    <row r="324" spans="5:6" ht="12.75">
      <c r="E324" s="295"/>
      <c r="F324" s="295"/>
    </row>
    <row r="325" spans="5:6" ht="12.75">
      <c r="E325" s="295"/>
      <c r="F325" s="295"/>
    </row>
    <row r="326" spans="5:6" ht="12.75">
      <c r="E326" s="295"/>
      <c r="F326" s="295"/>
    </row>
    <row r="327" spans="5:6" ht="12.75">
      <c r="E327" s="295"/>
      <c r="F327" s="295"/>
    </row>
    <row r="328" spans="5:6" ht="12.75">
      <c r="E328" s="295"/>
      <c r="F328" s="295"/>
    </row>
    <row r="329" spans="5:6" ht="12.75">
      <c r="E329" s="295"/>
      <c r="F329" s="295"/>
    </row>
    <row r="330" spans="5:6" ht="12.75">
      <c r="E330" s="295"/>
      <c r="F330" s="295"/>
    </row>
    <row r="331" spans="5:6" ht="12.75">
      <c r="E331" s="295"/>
      <c r="F331" s="295"/>
    </row>
    <row r="332" spans="5:6" ht="12.75">
      <c r="E332" s="295"/>
      <c r="F332" s="295"/>
    </row>
    <row r="333" spans="5:6" ht="12.75">
      <c r="E333" s="295"/>
      <c r="F333" s="295"/>
    </row>
    <row r="334" spans="5:6" ht="12.75">
      <c r="E334" s="295"/>
      <c r="F334" s="295"/>
    </row>
    <row r="335" spans="5:6" ht="12.75">
      <c r="E335" s="295"/>
      <c r="F335" s="295"/>
    </row>
    <row r="336" spans="5:6" ht="12.75">
      <c r="E336" s="295"/>
      <c r="F336" s="295"/>
    </row>
    <row r="337" spans="5:6" ht="12.75">
      <c r="E337" s="295"/>
      <c r="F337" s="295"/>
    </row>
    <row r="338" spans="5:6" ht="12.75">
      <c r="E338" s="295"/>
      <c r="F338" s="295"/>
    </row>
    <row r="339" spans="5:6" ht="12.75">
      <c r="E339" s="295"/>
      <c r="F339" s="295"/>
    </row>
    <row r="340" spans="5:6" ht="12.75">
      <c r="E340" s="295"/>
      <c r="F340" s="295"/>
    </row>
    <row r="341" spans="5:6" ht="12.75">
      <c r="E341" s="295"/>
      <c r="F341" s="295"/>
    </row>
    <row r="342" spans="5:6" ht="12.75">
      <c r="E342" s="295"/>
      <c r="F342" s="295"/>
    </row>
    <row r="343" spans="5:6" ht="12.75">
      <c r="E343" s="295"/>
      <c r="F343" s="295"/>
    </row>
    <row r="344" spans="5:6" ht="12.75">
      <c r="E344" s="295"/>
      <c r="F344" s="295"/>
    </row>
    <row r="345" spans="5:6" ht="12.75">
      <c r="E345" s="295"/>
      <c r="F345" s="295"/>
    </row>
    <row r="346" spans="5:6" ht="12.75">
      <c r="E346" s="295"/>
      <c r="F346" s="295"/>
    </row>
    <row r="347" spans="5:6" ht="12.75">
      <c r="E347" s="295"/>
      <c r="F347" s="295"/>
    </row>
    <row r="348" spans="5:6" ht="12.75">
      <c r="E348" s="295"/>
      <c r="F348" s="295"/>
    </row>
    <row r="349" spans="5:6" ht="12.75">
      <c r="E349" s="295"/>
      <c r="F349" s="295"/>
    </row>
    <row r="350" spans="5:6" ht="12.75">
      <c r="E350" s="295"/>
      <c r="F350" s="295"/>
    </row>
    <row r="351" spans="5:6" ht="12.75">
      <c r="E351" s="295"/>
      <c r="F351" s="295"/>
    </row>
    <row r="352" spans="5:6" ht="12.75">
      <c r="E352" s="295"/>
      <c r="F352" s="295"/>
    </row>
    <row r="353" spans="5:6" ht="12.75">
      <c r="E353" s="295"/>
      <c r="F353" s="295"/>
    </row>
    <row r="354" spans="5:6" ht="12.75">
      <c r="E354" s="295"/>
      <c r="F354" s="295"/>
    </row>
    <row r="355" spans="5:6" ht="12.75">
      <c r="E355" s="295"/>
      <c r="F355" s="295"/>
    </row>
    <row r="356" spans="5:6" ht="12.75">
      <c r="E356" s="295"/>
      <c r="F356" s="295"/>
    </row>
    <row r="357" spans="5:6" ht="12.75">
      <c r="E357" s="295"/>
      <c r="F357" s="295"/>
    </row>
    <row r="358" spans="5:6" ht="12.75">
      <c r="E358" s="295"/>
      <c r="F358" s="295"/>
    </row>
    <row r="359" spans="5:6" ht="12.75">
      <c r="E359" s="295"/>
      <c r="F359" s="295"/>
    </row>
    <row r="360" spans="5:6" ht="12.75">
      <c r="E360" s="295"/>
      <c r="F360" s="295"/>
    </row>
    <row r="361" spans="5:6" ht="12.75">
      <c r="E361" s="295"/>
      <c r="F361" s="295"/>
    </row>
    <row r="362" spans="5:6" ht="12.75">
      <c r="E362" s="295"/>
      <c r="F362" s="295"/>
    </row>
    <row r="363" spans="5:6" ht="12.75">
      <c r="E363" s="295"/>
      <c r="F363" s="295"/>
    </row>
    <row r="364" spans="5:6" ht="12.75">
      <c r="E364" s="295"/>
      <c r="F364" s="295"/>
    </row>
    <row r="365" spans="5:6" ht="12.75">
      <c r="E365" s="295"/>
      <c r="F365" s="295"/>
    </row>
    <row r="366" spans="5:6" ht="12.75">
      <c r="E366" s="295"/>
      <c r="F366" s="295"/>
    </row>
    <row r="367" spans="5:6" ht="12.75">
      <c r="E367" s="295"/>
      <c r="F367" s="295"/>
    </row>
    <row r="368" spans="5:6" ht="12.75">
      <c r="E368" s="295"/>
      <c r="F368" s="295"/>
    </row>
    <row r="369" spans="5:6" ht="12.75">
      <c r="E369" s="295"/>
      <c r="F369" s="295"/>
    </row>
    <row r="370" spans="5:6" ht="12.75">
      <c r="E370" s="295"/>
      <c r="F370" s="295"/>
    </row>
    <row r="371" spans="5:6" ht="12.75">
      <c r="E371" s="295"/>
      <c r="F371" s="295"/>
    </row>
    <row r="372" spans="5:6" ht="12.75">
      <c r="E372" s="295"/>
      <c r="F372" s="295"/>
    </row>
    <row r="373" spans="5:6" ht="12.75">
      <c r="E373" s="295"/>
      <c r="F373" s="295"/>
    </row>
    <row r="374" spans="5:6" ht="12.75">
      <c r="E374" s="295"/>
      <c r="F374" s="295"/>
    </row>
    <row r="375" spans="5:6" ht="12.75">
      <c r="E375" s="295"/>
      <c r="F375" s="295"/>
    </row>
    <row r="376" spans="5:6" ht="12.75">
      <c r="E376" s="295"/>
      <c r="F376" s="295"/>
    </row>
    <row r="377" spans="5:6" ht="12.75">
      <c r="E377" s="295"/>
      <c r="F377" s="295"/>
    </row>
    <row r="378" spans="5:6" ht="12.75">
      <c r="E378" s="295"/>
      <c r="F378" s="295"/>
    </row>
    <row r="379" spans="5:6" ht="12.75">
      <c r="E379" s="295"/>
      <c r="F379" s="295"/>
    </row>
    <row r="380" spans="5:6" ht="12.75">
      <c r="E380" s="295"/>
      <c r="F380" s="295"/>
    </row>
    <row r="381" spans="5:6" ht="12.75">
      <c r="E381" s="295"/>
      <c r="F381" s="295"/>
    </row>
    <row r="382" spans="5:6" ht="12.75">
      <c r="E382" s="295"/>
      <c r="F382" s="295"/>
    </row>
    <row r="383" spans="5:6" ht="12.75">
      <c r="E383" s="295"/>
      <c r="F383" s="295"/>
    </row>
  </sheetData>
  <mergeCells count="3">
    <mergeCell ref="E31:F31"/>
    <mergeCell ref="E26:F26"/>
    <mergeCell ref="C15:D15"/>
  </mergeCells>
  <printOptions gridLines="1" horizontalCentered="1"/>
  <pageMargins left="0.25" right="0.25" top="0.32" bottom="0.28" header="0.17" footer="0.27"/>
  <pageSetup orientation="portrait" r:id="rId1"/>
  <headerFooter alignWithMargins="0">
    <oddFooter>&amp;C&amp;F&amp;RPage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178"/>
  <sheetViews>
    <sheetView workbookViewId="0" topLeftCell="A1">
      <selection activeCell="G1" sqref="G1"/>
    </sheetView>
  </sheetViews>
  <sheetFormatPr defaultColWidth="9.140625" defaultRowHeight="12.75"/>
  <cols>
    <col min="1" max="1" width="10.00390625" style="0" bestFit="1" customWidth="1"/>
    <col min="2" max="2" width="12.140625" style="0" customWidth="1"/>
    <col min="3" max="3" width="18.00390625" style="0" customWidth="1"/>
    <col min="4" max="4" width="14.00390625" style="0" customWidth="1"/>
    <col min="5" max="5" width="9.57421875" style="0" customWidth="1"/>
    <col min="6" max="6" width="14.140625" style="0" bestFit="1" customWidth="1"/>
  </cols>
  <sheetData>
    <row r="1" spans="1:4" ht="18">
      <c r="A1" s="282" t="s">
        <v>218</v>
      </c>
      <c r="B1" s="283"/>
      <c r="C1" s="283"/>
      <c r="D1" s="278"/>
    </row>
    <row r="2" spans="1:4" ht="18">
      <c r="A2" s="283" t="s">
        <v>219</v>
      </c>
      <c r="B2" s="283"/>
      <c r="C2" s="283"/>
      <c r="D2" s="278"/>
    </row>
    <row r="3" spans="1:4" ht="18">
      <c r="A3" s="284" t="s">
        <v>220</v>
      </c>
      <c r="B3" s="283"/>
      <c r="C3" s="283" t="s">
        <v>221</v>
      </c>
      <c r="D3" s="278"/>
    </row>
    <row r="4" spans="1:4" ht="12.75">
      <c r="A4" s="278"/>
      <c r="B4" s="278"/>
      <c r="C4" s="278"/>
      <c r="D4" s="278"/>
    </row>
    <row r="5" spans="1:4" ht="12.75">
      <c r="A5" s="320" t="s">
        <v>222</v>
      </c>
      <c r="B5" s="422" t="s">
        <v>438</v>
      </c>
      <c r="C5" s="281"/>
      <c r="D5" s="278"/>
    </row>
    <row r="6" spans="1:4" ht="12.75">
      <c r="A6" s="285"/>
      <c r="B6" s="319"/>
      <c r="C6" s="278"/>
      <c r="D6" s="278"/>
    </row>
    <row r="7" spans="1:3" ht="12.75">
      <c r="A7" t="s">
        <v>223</v>
      </c>
      <c r="C7" s="423" t="s">
        <v>423</v>
      </c>
    </row>
    <row r="9" spans="1:4" ht="12.75">
      <c r="A9" t="s">
        <v>225</v>
      </c>
      <c r="C9" s="424" t="s">
        <v>424</v>
      </c>
      <c r="D9" s="425"/>
    </row>
    <row r="11" spans="1:3" ht="12.75">
      <c r="A11" t="s">
        <v>227</v>
      </c>
      <c r="B11" s="424" t="s">
        <v>425</v>
      </c>
      <c r="C11" s="425"/>
    </row>
    <row r="13" spans="1:3" ht="12.75">
      <c r="A13" t="s">
        <v>229</v>
      </c>
      <c r="B13" s="424" t="s">
        <v>426</v>
      </c>
      <c r="C13" s="425"/>
    </row>
    <row r="15" spans="1:3" ht="12.75">
      <c r="A15" t="s">
        <v>231</v>
      </c>
      <c r="C15" s="423" t="s">
        <v>427</v>
      </c>
    </row>
    <row r="20" ht="12.75">
      <c r="A20" t="s">
        <v>233</v>
      </c>
    </row>
    <row r="21" ht="12.75">
      <c r="A21" t="s">
        <v>234</v>
      </c>
    </row>
    <row r="22" ht="12.75">
      <c r="A22" t="s">
        <v>235</v>
      </c>
    </row>
    <row r="25" ht="12.75">
      <c r="A25" t="s">
        <v>428</v>
      </c>
    </row>
    <row r="27" spans="1:3" ht="12.75">
      <c r="A27" t="s">
        <v>237</v>
      </c>
      <c r="C27" t="s">
        <v>238</v>
      </c>
    </row>
    <row r="28" ht="12.75">
      <c r="F28" s="310" t="s">
        <v>429</v>
      </c>
    </row>
    <row r="29" spans="1:6" ht="12.75">
      <c r="A29" s="139">
        <v>1</v>
      </c>
      <c r="B29" t="s">
        <v>240</v>
      </c>
      <c r="F29">
        <v>1</v>
      </c>
    </row>
    <row r="30" ht="12.75">
      <c r="A30" s="139"/>
    </row>
    <row r="32" ht="12.75">
      <c r="A32" t="s">
        <v>430</v>
      </c>
    </row>
    <row r="33" ht="12.75">
      <c r="F33" s="310"/>
    </row>
    <row r="34" spans="1:6" ht="12.75">
      <c r="A34" t="s">
        <v>237</v>
      </c>
      <c r="C34" t="s">
        <v>242</v>
      </c>
      <c r="F34" s="310" t="s">
        <v>243</v>
      </c>
    </row>
    <row r="36" spans="1:6" ht="12.75">
      <c r="A36" s="139">
        <v>2</v>
      </c>
      <c r="B36" t="s">
        <v>244</v>
      </c>
      <c r="F36">
        <v>28.1</v>
      </c>
    </row>
    <row r="37" spans="1:6" ht="12.75">
      <c r="A37" s="139" t="s">
        <v>98</v>
      </c>
      <c r="B37" t="s">
        <v>11</v>
      </c>
      <c r="F37">
        <v>28.1</v>
      </c>
    </row>
    <row r="38" spans="1:6" ht="12.75">
      <c r="A38" s="139" t="s">
        <v>99</v>
      </c>
      <c r="B38" t="s">
        <v>12</v>
      </c>
      <c r="F38">
        <v>0</v>
      </c>
    </row>
    <row r="39" ht="12.75">
      <c r="A39" s="139"/>
    </row>
    <row r="40" spans="1:6" ht="12.75">
      <c r="A40" s="139">
        <v>3</v>
      </c>
      <c r="B40" t="s">
        <v>13</v>
      </c>
      <c r="F40">
        <v>61.32</v>
      </c>
    </row>
    <row r="41" spans="1:6" ht="12.75">
      <c r="A41" s="139" t="s">
        <v>101</v>
      </c>
      <c r="B41" t="s">
        <v>14</v>
      </c>
      <c r="F41">
        <v>38.14</v>
      </c>
    </row>
    <row r="42" spans="1:6" ht="12.75">
      <c r="A42" s="139">
        <v>4</v>
      </c>
      <c r="B42" t="s">
        <v>206</v>
      </c>
      <c r="F42">
        <v>0</v>
      </c>
    </row>
    <row r="43" spans="1:6" ht="12.75">
      <c r="A43" s="139">
        <v>5</v>
      </c>
      <c r="B43" t="s">
        <v>15</v>
      </c>
      <c r="F43" s="311">
        <v>34.73922833495618</v>
      </c>
    </row>
    <row r="44" spans="1:6" ht="12.75">
      <c r="A44" s="139">
        <v>6</v>
      </c>
      <c r="B44" t="s">
        <v>431</v>
      </c>
      <c r="F44" s="311">
        <v>124.15922833495617</v>
      </c>
    </row>
    <row r="47" ht="12.75">
      <c r="A47" t="s">
        <v>432</v>
      </c>
    </row>
    <row r="48" ht="12.75">
      <c r="F48" s="310" t="s">
        <v>429</v>
      </c>
    </row>
    <row r="49" spans="1:6" ht="12.75">
      <c r="A49" t="s">
        <v>237</v>
      </c>
      <c r="C49" t="s">
        <v>247</v>
      </c>
      <c r="F49" s="310" t="s">
        <v>248</v>
      </c>
    </row>
    <row r="51" ht="12.75">
      <c r="B51" t="s">
        <v>249</v>
      </c>
    </row>
    <row r="52" spans="1:6" ht="12.75">
      <c r="A52" s="139">
        <v>7</v>
      </c>
      <c r="B52" t="s">
        <v>16</v>
      </c>
      <c r="F52" s="312">
        <v>2120048</v>
      </c>
    </row>
    <row r="53" spans="1:6" ht="12.75">
      <c r="A53" s="139" t="s">
        <v>105</v>
      </c>
      <c r="B53" t="s">
        <v>17</v>
      </c>
      <c r="F53" s="312"/>
    </row>
    <row r="54" spans="1:6" ht="12.75">
      <c r="A54" s="139">
        <v>8</v>
      </c>
      <c r="B54" t="s">
        <v>19</v>
      </c>
      <c r="F54" s="312">
        <v>2290248</v>
      </c>
    </row>
    <row r="55" spans="1:6" ht="12.75">
      <c r="A55" s="139">
        <v>9</v>
      </c>
      <c r="B55" t="s">
        <v>20</v>
      </c>
      <c r="F55" s="312">
        <v>570835</v>
      </c>
    </row>
    <row r="56" spans="1:6" ht="12.75">
      <c r="A56" s="139"/>
      <c r="F56" s="312"/>
    </row>
    <row r="57" spans="1:6" ht="12.75">
      <c r="A57" s="139"/>
      <c r="B57" t="s">
        <v>5</v>
      </c>
      <c r="F57" s="312"/>
    </row>
    <row r="58" spans="1:6" ht="12.75">
      <c r="A58" s="139">
        <v>10</v>
      </c>
      <c r="B58" t="s">
        <v>21</v>
      </c>
      <c r="F58" s="312">
        <v>774453</v>
      </c>
    </row>
    <row r="59" spans="1:6" ht="12.75">
      <c r="A59" s="139" t="s">
        <v>111</v>
      </c>
      <c r="B59" t="s">
        <v>22</v>
      </c>
      <c r="F59" s="312">
        <v>774453</v>
      </c>
    </row>
    <row r="60" spans="1:6" ht="12.75">
      <c r="A60" s="139">
        <v>11</v>
      </c>
      <c r="B60" t="s">
        <v>250</v>
      </c>
      <c r="F60" s="312">
        <v>1581311</v>
      </c>
    </row>
    <row r="61" spans="1:6" ht="12.75">
      <c r="A61" s="139" t="s">
        <v>113</v>
      </c>
      <c r="B61" t="s">
        <v>24</v>
      </c>
      <c r="F61" s="312">
        <v>1307832</v>
      </c>
    </row>
    <row r="62" spans="1:6" ht="12.75">
      <c r="A62" s="139" t="s">
        <v>114</v>
      </c>
      <c r="B62" t="s">
        <v>25</v>
      </c>
      <c r="F62" s="312">
        <v>273479</v>
      </c>
    </row>
    <row r="63" spans="1:6" ht="12.75">
      <c r="A63" s="139">
        <v>12</v>
      </c>
      <c r="B63" t="s">
        <v>26</v>
      </c>
      <c r="F63" s="312">
        <v>182757</v>
      </c>
    </row>
    <row r="64" spans="1:6" ht="12.75">
      <c r="A64" s="139">
        <v>13</v>
      </c>
      <c r="B64" t="s">
        <v>27</v>
      </c>
      <c r="F64" s="312">
        <v>7733</v>
      </c>
    </row>
    <row r="65" spans="1:6" ht="12.75">
      <c r="A65" s="139">
        <v>14</v>
      </c>
      <c r="B65" t="s">
        <v>28</v>
      </c>
      <c r="F65" s="312">
        <v>644775</v>
      </c>
    </row>
    <row r="66" spans="1:6" ht="12.75">
      <c r="A66" s="139" t="s">
        <v>118</v>
      </c>
      <c r="B66" t="s">
        <v>29</v>
      </c>
      <c r="F66" s="312">
        <v>319123</v>
      </c>
    </row>
    <row r="67" spans="1:6" ht="12.75">
      <c r="A67" s="139">
        <v>15</v>
      </c>
      <c r="B67" t="s">
        <v>251</v>
      </c>
      <c r="F67" s="312">
        <v>76493</v>
      </c>
    </row>
    <row r="68" spans="1:6" ht="12.75">
      <c r="A68" s="139">
        <v>16</v>
      </c>
      <c r="B68" t="s">
        <v>31</v>
      </c>
      <c r="F68" s="313">
        <v>0</v>
      </c>
    </row>
    <row r="69" spans="1:6" ht="12.75">
      <c r="A69" s="139"/>
      <c r="F69" s="312"/>
    </row>
    <row r="70" spans="1:6" ht="12.75">
      <c r="A70" s="139">
        <v>17</v>
      </c>
      <c r="B70" t="s">
        <v>32</v>
      </c>
      <c r="F70" s="312">
        <v>40448.93</v>
      </c>
    </row>
    <row r="71" spans="1:6" ht="12.75">
      <c r="A71" s="139">
        <v>18</v>
      </c>
      <c r="B71" t="s">
        <v>33</v>
      </c>
      <c r="F71" s="312">
        <v>16633.59</v>
      </c>
    </row>
    <row r="72" spans="1:6" ht="12.75">
      <c r="A72" s="139">
        <v>19</v>
      </c>
      <c r="B72" t="s">
        <v>34</v>
      </c>
      <c r="F72" s="312">
        <v>112714.22</v>
      </c>
    </row>
    <row r="73" spans="1:6" ht="12.75">
      <c r="A73" s="139">
        <v>20</v>
      </c>
      <c r="B73" t="s">
        <v>253</v>
      </c>
      <c r="F73" s="312">
        <v>87679.28</v>
      </c>
    </row>
    <row r="74" spans="1:6" ht="12.75">
      <c r="A74" s="139">
        <v>21</v>
      </c>
      <c r="B74" t="s">
        <v>36</v>
      </c>
      <c r="F74" s="312">
        <v>238442</v>
      </c>
    </row>
    <row r="75" spans="1:6" ht="12.75">
      <c r="A75" s="139">
        <v>22</v>
      </c>
      <c r="B75" t="s">
        <v>433</v>
      </c>
      <c r="F75" s="312">
        <v>8744571.02</v>
      </c>
    </row>
    <row r="76" spans="1:6" ht="12.75">
      <c r="A76" s="139">
        <v>23</v>
      </c>
      <c r="B76" t="s">
        <v>37</v>
      </c>
      <c r="F76" s="313">
        <v>0</v>
      </c>
    </row>
    <row r="77" spans="1:6" ht="12.75">
      <c r="A77" s="139" t="s">
        <v>129</v>
      </c>
      <c r="B77" t="s">
        <v>255</v>
      </c>
      <c r="F77" s="312">
        <v>8744571.02</v>
      </c>
    </row>
    <row r="80" ht="12.75">
      <c r="A80" t="s">
        <v>256</v>
      </c>
    </row>
    <row r="81" spans="5:6" ht="12.75">
      <c r="E81" s="310" t="s">
        <v>429</v>
      </c>
      <c r="F81" s="310"/>
    </row>
    <row r="82" spans="1:6" ht="12.75">
      <c r="A82" t="s">
        <v>257</v>
      </c>
      <c r="C82" t="s">
        <v>247</v>
      </c>
      <c r="E82" s="310" t="s">
        <v>6</v>
      </c>
      <c r="F82" s="310" t="s">
        <v>258</v>
      </c>
    </row>
    <row r="84" spans="1:2" ht="12.75">
      <c r="A84" s="139"/>
      <c r="B84" t="s">
        <v>259</v>
      </c>
    </row>
    <row r="85" spans="1:2" ht="12.75">
      <c r="A85" s="139"/>
      <c r="B85" t="s">
        <v>260</v>
      </c>
    </row>
    <row r="86" spans="1:2" ht="12.75">
      <c r="A86" s="139"/>
      <c r="B86" t="s">
        <v>261</v>
      </c>
    </row>
    <row r="87" spans="1:2" ht="12.75">
      <c r="A87" s="139"/>
      <c r="B87" t="s">
        <v>262</v>
      </c>
    </row>
    <row r="88" spans="1:6" ht="12.75">
      <c r="A88" s="139">
        <v>24</v>
      </c>
      <c r="B88" t="s">
        <v>263</v>
      </c>
      <c r="E88" s="314">
        <v>33655</v>
      </c>
      <c r="F88" s="314">
        <v>1049188</v>
      </c>
    </row>
    <row r="89" spans="1:6" ht="12.75">
      <c r="A89" s="139">
        <v>25</v>
      </c>
      <c r="B89" t="s">
        <v>264</v>
      </c>
      <c r="E89" s="314">
        <v>23656</v>
      </c>
      <c r="F89" s="314">
        <v>780230</v>
      </c>
    </row>
    <row r="90" spans="1:6" ht="12.75">
      <c r="A90" s="139" t="s">
        <v>132</v>
      </c>
      <c r="B90" t="s">
        <v>38</v>
      </c>
      <c r="E90" s="314">
        <v>31616</v>
      </c>
      <c r="F90" s="314">
        <v>860271</v>
      </c>
    </row>
    <row r="91" spans="1:6" ht="12.75">
      <c r="A91" s="139" t="s">
        <v>134</v>
      </c>
      <c r="B91" t="s">
        <v>40</v>
      </c>
      <c r="E91" s="314">
        <v>20183</v>
      </c>
      <c r="F91" s="315" t="s">
        <v>265</v>
      </c>
    </row>
    <row r="92" spans="1:6" ht="12.75">
      <c r="A92" s="139" t="s">
        <v>135</v>
      </c>
      <c r="B92" t="s">
        <v>41</v>
      </c>
      <c r="E92" s="314">
        <v>11433</v>
      </c>
      <c r="F92" s="315" t="s">
        <v>265</v>
      </c>
    </row>
    <row r="93" spans="1:6" ht="12.75">
      <c r="A93" s="139" t="s">
        <v>136</v>
      </c>
      <c r="B93" t="s">
        <v>42</v>
      </c>
      <c r="E93" s="314">
        <v>1843</v>
      </c>
      <c r="F93" s="314">
        <v>135160</v>
      </c>
    </row>
    <row r="94" spans="1:6" ht="12.75">
      <c r="A94" s="139" t="s">
        <v>137</v>
      </c>
      <c r="B94" t="s">
        <v>43</v>
      </c>
      <c r="E94" s="314">
        <v>196</v>
      </c>
      <c r="F94" s="314">
        <v>34355</v>
      </c>
    </row>
    <row r="95" spans="1:6" ht="12.75">
      <c r="A95" s="139" t="s">
        <v>138</v>
      </c>
      <c r="B95" t="s">
        <v>44</v>
      </c>
      <c r="E95" s="314">
        <v>0</v>
      </c>
      <c r="F95" s="314">
        <v>0</v>
      </c>
    </row>
    <row r="96" spans="1:6" ht="12.75">
      <c r="A96" s="139" t="s">
        <v>139</v>
      </c>
      <c r="B96" t="s">
        <v>45</v>
      </c>
      <c r="E96" s="314">
        <v>16210</v>
      </c>
      <c r="F96" s="315" t="s">
        <v>183</v>
      </c>
    </row>
    <row r="97" spans="1:6" ht="12.75">
      <c r="A97" s="139" t="s">
        <v>133</v>
      </c>
      <c r="B97" t="s">
        <v>63</v>
      </c>
      <c r="E97" s="314">
        <v>23460</v>
      </c>
      <c r="F97" s="315" t="s">
        <v>183</v>
      </c>
    </row>
    <row r="98" spans="1:6" ht="12.75">
      <c r="A98" s="139"/>
      <c r="E98" s="314"/>
      <c r="F98" s="314"/>
    </row>
    <row r="99" spans="1:6" ht="12.75">
      <c r="A99" s="139"/>
      <c r="B99" t="s">
        <v>267</v>
      </c>
      <c r="E99" s="314"/>
      <c r="F99" s="314"/>
    </row>
    <row r="100" spans="1:6" ht="12.75">
      <c r="A100" s="139"/>
      <c r="B100" t="s">
        <v>268</v>
      </c>
      <c r="E100" s="314"/>
      <c r="F100" s="314"/>
    </row>
    <row r="101" spans="1:6" ht="12.75">
      <c r="A101" s="139">
        <v>26</v>
      </c>
      <c r="B101" t="s">
        <v>269</v>
      </c>
      <c r="E101" s="314">
        <v>0</v>
      </c>
      <c r="F101" s="314">
        <v>468259</v>
      </c>
    </row>
    <row r="102" spans="1:6" ht="12.75">
      <c r="A102" s="139">
        <v>27</v>
      </c>
      <c r="B102" t="s">
        <v>264</v>
      </c>
      <c r="E102" s="314">
        <v>0</v>
      </c>
      <c r="F102" s="316" t="s">
        <v>183</v>
      </c>
    </row>
    <row r="103" spans="1:6" ht="12.75">
      <c r="A103" s="139"/>
      <c r="E103" s="314"/>
      <c r="F103" s="314"/>
    </row>
    <row r="104" spans="1:6" ht="12.75">
      <c r="A104" s="139"/>
      <c r="B104" t="s">
        <v>270</v>
      </c>
      <c r="E104" s="314"/>
      <c r="F104" s="314"/>
    </row>
    <row r="105" spans="1:6" ht="12.75">
      <c r="A105" s="139"/>
      <c r="B105" t="s">
        <v>271</v>
      </c>
      <c r="E105" s="314"/>
      <c r="F105" s="314"/>
    </row>
    <row r="106" spans="1:6" ht="12.75">
      <c r="A106" s="139">
        <v>28</v>
      </c>
      <c r="B106" t="s">
        <v>434</v>
      </c>
      <c r="E106" s="314">
        <v>206</v>
      </c>
      <c r="F106" s="314">
        <v>5679</v>
      </c>
    </row>
    <row r="107" spans="1:6" ht="12.75">
      <c r="A107" s="139">
        <v>29</v>
      </c>
      <c r="B107" t="s">
        <v>65</v>
      </c>
      <c r="E107" s="314">
        <v>200</v>
      </c>
      <c r="F107" s="314">
        <v>5673</v>
      </c>
    </row>
    <row r="108" spans="1:6" ht="12.75">
      <c r="A108" s="139" t="s">
        <v>144</v>
      </c>
      <c r="B108" t="s">
        <v>435</v>
      </c>
      <c r="E108" s="314">
        <v>28</v>
      </c>
      <c r="F108" s="314">
        <v>4255</v>
      </c>
    </row>
    <row r="109" spans="1:6" ht="12.75">
      <c r="A109" s="139" t="s">
        <v>145</v>
      </c>
      <c r="B109" t="s">
        <v>436</v>
      </c>
      <c r="E109" s="314">
        <v>55</v>
      </c>
      <c r="F109" s="314">
        <v>766</v>
      </c>
    </row>
    <row r="110" spans="1:6" ht="12.75">
      <c r="A110" s="139" t="s">
        <v>158</v>
      </c>
      <c r="B110" t="s">
        <v>437</v>
      </c>
      <c r="E110" s="314">
        <v>1671</v>
      </c>
      <c r="F110" s="314">
        <v>3677</v>
      </c>
    </row>
    <row r="111" spans="1:6" ht="12.75">
      <c r="A111" s="139"/>
      <c r="E111" s="314"/>
      <c r="F111" s="314"/>
    </row>
    <row r="112" spans="1:6" ht="12.75">
      <c r="A112" s="139"/>
      <c r="B112" t="s">
        <v>273</v>
      </c>
      <c r="E112" s="314"/>
      <c r="F112" s="314"/>
    </row>
    <row r="113" spans="1:6" ht="12.75">
      <c r="A113" s="139">
        <v>30</v>
      </c>
      <c r="B113" t="s">
        <v>269</v>
      </c>
      <c r="E113" s="314">
        <v>67287</v>
      </c>
      <c r="F113" s="314">
        <v>2209455</v>
      </c>
    </row>
    <row r="114" spans="1:6" ht="12.75">
      <c r="A114" s="139">
        <v>31</v>
      </c>
      <c r="B114" t="s">
        <v>264</v>
      </c>
      <c r="E114" s="314">
        <v>19521</v>
      </c>
      <c r="F114" s="314">
        <v>0</v>
      </c>
    </row>
    <row r="115" spans="1:6" ht="12.75">
      <c r="A115" s="139"/>
      <c r="E115" s="314"/>
      <c r="F115" s="314"/>
    </row>
    <row r="116" spans="1:6" ht="12.75">
      <c r="A116" s="139">
        <v>32</v>
      </c>
      <c r="B116" t="s">
        <v>51</v>
      </c>
      <c r="E116" s="314">
        <v>160</v>
      </c>
      <c r="F116" s="314">
        <v>6395</v>
      </c>
    </row>
    <row r="117" spans="1:6" ht="12.75">
      <c r="A117" s="139">
        <v>33</v>
      </c>
      <c r="B117" t="s">
        <v>275</v>
      </c>
      <c r="E117" s="314">
        <v>358</v>
      </c>
      <c r="F117" s="314">
        <v>14133</v>
      </c>
    </row>
    <row r="118" spans="1:6" ht="12.75">
      <c r="A118" s="139">
        <v>34</v>
      </c>
      <c r="B118" t="s">
        <v>276</v>
      </c>
      <c r="E118" s="316" t="s">
        <v>183</v>
      </c>
      <c r="F118" s="314">
        <v>90820</v>
      </c>
    </row>
    <row r="119" spans="1:6" ht="12.75">
      <c r="A119" s="139"/>
      <c r="E119" s="314"/>
      <c r="F119" s="314"/>
    </row>
    <row r="120" spans="1:6" ht="12.75">
      <c r="A120" s="139"/>
      <c r="B120" t="s">
        <v>277</v>
      </c>
      <c r="E120" s="314"/>
      <c r="F120" s="314"/>
    </row>
    <row r="121" spans="1:6" ht="12.75">
      <c r="A121" s="139">
        <v>35</v>
      </c>
      <c r="B121" t="s">
        <v>269</v>
      </c>
      <c r="E121" s="314">
        <v>415</v>
      </c>
      <c r="F121" s="314">
        <v>57816</v>
      </c>
    </row>
    <row r="122" spans="1:6" ht="12.75">
      <c r="A122" s="139">
        <v>36</v>
      </c>
      <c r="B122" t="s">
        <v>264</v>
      </c>
      <c r="E122" s="315" t="s">
        <v>183</v>
      </c>
      <c r="F122" s="315" t="s">
        <v>183</v>
      </c>
    </row>
    <row r="123" spans="1:6" ht="12.75">
      <c r="A123" s="139"/>
      <c r="E123" s="314"/>
      <c r="F123" s="314"/>
    </row>
    <row r="124" spans="1:6" ht="12.75">
      <c r="A124" s="139"/>
      <c r="B124" t="s">
        <v>278</v>
      </c>
      <c r="E124" s="314"/>
      <c r="F124" s="314"/>
    </row>
    <row r="125" spans="1:6" ht="12.75">
      <c r="A125" s="139">
        <v>37</v>
      </c>
      <c r="B125" t="s">
        <v>269</v>
      </c>
      <c r="E125" s="314">
        <v>155</v>
      </c>
      <c r="F125" s="314">
        <v>14429</v>
      </c>
    </row>
    <row r="126" spans="1:6" ht="12.75">
      <c r="A126" s="139">
        <v>38</v>
      </c>
      <c r="B126" t="s">
        <v>264</v>
      </c>
      <c r="E126" s="315" t="s">
        <v>183</v>
      </c>
      <c r="F126" s="315" t="s">
        <v>183</v>
      </c>
    </row>
    <row r="127" spans="5:6" ht="12.75">
      <c r="E127" s="315"/>
      <c r="F127" s="315"/>
    </row>
    <row r="128" spans="2:6" ht="12.75">
      <c r="B128" t="s">
        <v>279</v>
      </c>
      <c r="E128" s="315"/>
      <c r="F128" s="315"/>
    </row>
    <row r="129" spans="1:6" ht="12.75">
      <c r="A129" s="139">
        <v>39</v>
      </c>
      <c r="B129" t="s">
        <v>269</v>
      </c>
      <c r="E129" s="315" t="s">
        <v>183</v>
      </c>
      <c r="F129" s="315" t="s">
        <v>183</v>
      </c>
    </row>
    <row r="130" spans="1:6" ht="12.75">
      <c r="A130" s="139">
        <v>40</v>
      </c>
      <c r="B130" t="s">
        <v>264</v>
      </c>
      <c r="E130" s="314">
        <v>402</v>
      </c>
      <c r="F130" s="314">
        <v>1537</v>
      </c>
    </row>
    <row r="131" spans="1:6" ht="12.75">
      <c r="A131" s="139"/>
      <c r="E131" s="314"/>
      <c r="F131" s="314"/>
    </row>
    <row r="132" spans="1:6" ht="12.75">
      <c r="A132" s="139">
        <v>41</v>
      </c>
      <c r="B132" t="s">
        <v>60</v>
      </c>
      <c r="E132" s="317" t="s">
        <v>183</v>
      </c>
      <c r="F132" s="317" t="s">
        <v>183</v>
      </c>
    </row>
    <row r="133" spans="5:6" ht="12.75">
      <c r="E133" s="317"/>
      <c r="F133" s="317"/>
    </row>
    <row r="134" spans="5:6" ht="12.75">
      <c r="E134" s="317"/>
      <c r="F134" s="317"/>
    </row>
    <row r="135" spans="1:6" ht="12.75">
      <c r="A135" t="s">
        <v>280</v>
      </c>
      <c r="E135" s="317"/>
      <c r="F135" s="317"/>
    </row>
    <row r="136" spans="5:6" ht="12.75">
      <c r="E136" s="317"/>
      <c r="F136" s="318" t="s">
        <v>429</v>
      </c>
    </row>
    <row r="137" spans="5:6" ht="12.75">
      <c r="E137" s="317"/>
      <c r="F137" s="318" t="s">
        <v>239</v>
      </c>
    </row>
    <row r="138" spans="5:6" ht="12.75">
      <c r="E138" s="317"/>
      <c r="F138" s="317"/>
    </row>
    <row r="139" spans="1:6" ht="12.75">
      <c r="A139" s="139"/>
      <c r="B139" t="s">
        <v>281</v>
      </c>
      <c r="E139" s="317"/>
      <c r="F139" s="317"/>
    </row>
    <row r="140" spans="1:6" ht="12.75">
      <c r="A140" s="139">
        <v>42</v>
      </c>
      <c r="B140" t="s">
        <v>73</v>
      </c>
      <c r="E140" s="317"/>
      <c r="F140" s="314">
        <v>291440</v>
      </c>
    </row>
    <row r="141" spans="1:6" ht="12.75">
      <c r="A141" s="139" t="s">
        <v>160</v>
      </c>
      <c r="B141" t="s">
        <v>74</v>
      </c>
      <c r="E141" s="317"/>
      <c r="F141" s="314">
        <v>271916</v>
      </c>
    </row>
    <row r="142" spans="1:6" ht="12.75">
      <c r="A142" s="139" t="s">
        <v>161</v>
      </c>
      <c r="B142" t="s">
        <v>75</v>
      </c>
      <c r="E142" s="317"/>
      <c r="F142" s="314">
        <v>430</v>
      </c>
    </row>
    <row r="143" spans="1:6" ht="12.75">
      <c r="A143" s="139">
        <v>43</v>
      </c>
      <c r="B143" t="s">
        <v>282</v>
      </c>
      <c r="E143" s="317"/>
      <c r="F143" s="314">
        <v>38343</v>
      </c>
    </row>
    <row r="144" spans="1:6" ht="12.75">
      <c r="A144" s="139"/>
      <c r="E144" s="317"/>
      <c r="F144" s="314"/>
    </row>
    <row r="145" spans="1:6" ht="12.75">
      <c r="A145" s="139"/>
      <c r="B145" t="s">
        <v>283</v>
      </c>
      <c r="E145" s="317"/>
      <c r="F145" s="314"/>
    </row>
    <row r="146" spans="1:6" ht="12.75">
      <c r="A146" s="139"/>
      <c r="B146" t="s">
        <v>284</v>
      </c>
      <c r="E146" s="317"/>
      <c r="F146" s="314"/>
    </row>
    <row r="147" spans="1:6" ht="12.75">
      <c r="A147" s="139">
        <v>44</v>
      </c>
      <c r="B147" t="s">
        <v>285</v>
      </c>
      <c r="E147" s="317"/>
      <c r="F147" s="314">
        <v>4138</v>
      </c>
    </row>
    <row r="148" spans="1:6" ht="12.75">
      <c r="A148" s="139">
        <v>45</v>
      </c>
      <c r="B148" t="s">
        <v>286</v>
      </c>
      <c r="E148" s="317"/>
      <c r="F148" s="314">
        <v>4858</v>
      </c>
    </row>
    <row r="149" spans="1:6" ht="12.75">
      <c r="A149" s="139">
        <v>46</v>
      </c>
      <c r="B149" t="s">
        <v>205</v>
      </c>
      <c r="E149" s="317"/>
      <c r="F149" s="314">
        <v>8996</v>
      </c>
    </row>
    <row r="150" spans="1:6" ht="12.75">
      <c r="A150" s="139" t="s">
        <v>166</v>
      </c>
      <c r="B150" t="s">
        <v>287</v>
      </c>
      <c r="E150" s="317"/>
      <c r="F150" s="314">
        <v>5454</v>
      </c>
    </row>
    <row r="151" spans="1:6" ht="12.75">
      <c r="A151" s="139" t="s">
        <v>167</v>
      </c>
      <c r="B151" t="s">
        <v>288</v>
      </c>
      <c r="E151" s="317"/>
      <c r="F151" s="314">
        <v>470</v>
      </c>
    </row>
    <row r="152" spans="1:6" ht="12.75">
      <c r="A152" s="139"/>
      <c r="E152" s="317"/>
      <c r="F152" s="314"/>
    </row>
    <row r="153" spans="1:6" ht="12.75">
      <c r="A153" s="139"/>
      <c r="B153" t="s">
        <v>289</v>
      </c>
      <c r="E153" s="317"/>
      <c r="F153" s="314"/>
    </row>
    <row r="154" spans="1:6" ht="12.75">
      <c r="A154" s="139"/>
      <c r="B154" t="s">
        <v>290</v>
      </c>
      <c r="E154" s="317"/>
      <c r="F154" s="314"/>
    </row>
    <row r="155" spans="1:6" ht="12.75">
      <c r="A155" s="139">
        <v>47</v>
      </c>
      <c r="B155" t="s">
        <v>285</v>
      </c>
      <c r="E155" s="317"/>
      <c r="F155" s="314">
        <v>2472</v>
      </c>
    </row>
    <row r="156" spans="1:6" ht="12.75">
      <c r="A156" s="139">
        <v>48</v>
      </c>
      <c r="B156" t="s">
        <v>286</v>
      </c>
      <c r="E156" s="317"/>
      <c r="F156" s="314">
        <v>10289</v>
      </c>
    </row>
    <row r="157" spans="1:6" ht="12.75">
      <c r="A157" s="139">
        <v>49</v>
      </c>
      <c r="B157" t="s">
        <v>205</v>
      </c>
      <c r="E157" s="317"/>
      <c r="F157" s="314">
        <v>12761</v>
      </c>
    </row>
    <row r="158" spans="1:6" ht="12.75">
      <c r="A158" s="139" t="s">
        <v>171</v>
      </c>
      <c r="B158" t="s">
        <v>291</v>
      </c>
      <c r="E158" s="317"/>
      <c r="F158" s="314">
        <v>3551</v>
      </c>
    </row>
    <row r="159" spans="1:6" ht="12.75">
      <c r="A159" s="139" t="s">
        <v>172</v>
      </c>
      <c r="B159" t="s">
        <v>292</v>
      </c>
      <c r="E159" s="317"/>
      <c r="F159" s="314">
        <v>2032</v>
      </c>
    </row>
    <row r="160" spans="1:6" ht="12.75">
      <c r="A160" s="139"/>
      <c r="E160" s="317"/>
      <c r="F160" s="314"/>
    </row>
    <row r="161" spans="1:6" ht="12.75">
      <c r="A161" s="139"/>
      <c r="B161" t="s">
        <v>293</v>
      </c>
      <c r="E161" s="317"/>
      <c r="F161" s="314"/>
    </row>
    <row r="162" spans="1:6" ht="12.75">
      <c r="A162" s="139">
        <v>50</v>
      </c>
      <c r="B162" t="s">
        <v>294</v>
      </c>
      <c r="E162" s="317"/>
      <c r="F162" s="314">
        <v>286</v>
      </c>
    </row>
    <row r="163" spans="1:6" ht="12.75">
      <c r="A163" s="139" t="s">
        <v>174</v>
      </c>
      <c r="B163" t="s">
        <v>295</v>
      </c>
      <c r="E163" s="317"/>
      <c r="F163" s="314">
        <v>195</v>
      </c>
    </row>
    <row r="164" spans="1:6" ht="12.75">
      <c r="A164" s="139">
        <v>51</v>
      </c>
      <c r="B164" t="s">
        <v>296</v>
      </c>
      <c r="E164" s="317"/>
      <c r="F164" s="314">
        <v>6348</v>
      </c>
    </row>
    <row r="165" spans="1:6" ht="12.75">
      <c r="A165" s="139" t="s">
        <v>176</v>
      </c>
      <c r="B165" t="s">
        <v>297</v>
      </c>
      <c r="E165" s="317"/>
      <c r="F165" s="314">
        <v>47</v>
      </c>
    </row>
    <row r="166" spans="1:6" ht="12.75">
      <c r="A166" s="139"/>
      <c r="B166" t="s">
        <v>298</v>
      </c>
      <c r="E166" s="317"/>
      <c r="F166" s="314"/>
    </row>
    <row r="167" spans="1:6" ht="12.75">
      <c r="A167" s="139" t="s">
        <v>177</v>
      </c>
      <c r="B167" t="s">
        <v>297</v>
      </c>
      <c r="E167" s="317"/>
      <c r="F167" s="314">
        <v>6536</v>
      </c>
    </row>
    <row r="168" spans="2:6" ht="12.75">
      <c r="B168" t="s">
        <v>299</v>
      </c>
      <c r="E168" s="317"/>
      <c r="F168" s="314"/>
    </row>
    <row r="169" spans="5:6" ht="12.75">
      <c r="E169" s="317"/>
      <c r="F169" s="314"/>
    </row>
    <row r="170" spans="1:6" ht="12.75">
      <c r="A170" t="s">
        <v>300</v>
      </c>
      <c r="E170" s="317"/>
      <c r="F170" s="314"/>
    </row>
    <row r="171" spans="5:6" ht="12.75">
      <c r="E171" s="317"/>
      <c r="F171" s="314"/>
    </row>
    <row r="172" spans="1:6" ht="12.75">
      <c r="A172" t="s">
        <v>257</v>
      </c>
      <c r="C172" t="s">
        <v>247</v>
      </c>
      <c r="E172" s="317"/>
      <c r="F172" s="315" t="s">
        <v>239</v>
      </c>
    </row>
    <row r="173" spans="5:6" ht="12.75">
      <c r="E173" s="317"/>
      <c r="F173" s="314"/>
    </row>
    <row r="174" spans="1:6" ht="12.75">
      <c r="A174" s="139">
        <v>52</v>
      </c>
      <c r="B174" t="s">
        <v>91</v>
      </c>
      <c r="E174" s="317"/>
      <c r="F174" s="314">
        <v>81</v>
      </c>
    </row>
    <row r="175" spans="1:6" ht="12.75">
      <c r="A175" s="139" t="s">
        <v>179</v>
      </c>
      <c r="B175" t="s">
        <v>301</v>
      </c>
      <c r="E175" s="317"/>
      <c r="F175" s="314">
        <v>275</v>
      </c>
    </row>
    <row r="176" spans="1:6" ht="12.75">
      <c r="A176" s="139"/>
      <c r="B176" t="s">
        <v>302</v>
      </c>
      <c r="E176" s="317"/>
      <c r="F176" s="314"/>
    </row>
    <row r="177" spans="1:6" ht="12.75">
      <c r="A177" s="139">
        <v>53</v>
      </c>
      <c r="B177" t="s">
        <v>93</v>
      </c>
      <c r="E177" s="317"/>
      <c r="F177" s="314">
        <v>46551</v>
      </c>
    </row>
    <row r="178" spans="1:6" ht="12.75">
      <c r="A178" s="139">
        <v>54</v>
      </c>
      <c r="B178" t="s">
        <v>94</v>
      </c>
      <c r="E178" s="317"/>
      <c r="F178" s="314">
        <v>941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83"/>
  <sheetViews>
    <sheetView zoomScale="120" zoomScaleNormal="120" workbookViewId="0" topLeftCell="A1">
      <selection activeCell="F1" sqref="F1"/>
    </sheetView>
  </sheetViews>
  <sheetFormatPr defaultColWidth="9.140625" defaultRowHeight="12.75"/>
  <cols>
    <col min="1" max="1" width="11.421875" style="327" customWidth="1"/>
    <col min="2" max="3" width="11.421875" style="328" customWidth="1"/>
    <col min="4" max="4" width="23.00390625" style="328" customWidth="1"/>
    <col min="5" max="5" width="16.00390625" style="326" customWidth="1"/>
    <col min="6" max="6" width="15.140625" style="326" customWidth="1"/>
    <col min="7" max="16384" width="11.421875" style="328" customWidth="1"/>
  </cols>
  <sheetData>
    <row r="1" spans="1:6" s="323" customFormat="1" ht="18">
      <c r="A1" s="321" t="s">
        <v>218</v>
      </c>
      <c r="B1" s="322"/>
      <c r="C1" s="322"/>
      <c r="E1" s="326"/>
      <c r="F1" s="326"/>
    </row>
    <row r="2" spans="1:4" ht="18">
      <c r="A2" s="324" t="s">
        <v>219</v>
      </c>
      <c r="B2" s="325"/>
      <c r="C2" s="325"/>
      <c r="D2" s="326"/>
    </row>
    <row r="3" spans="1:4" ht="18">
      <c r="A3" s="329" t="s">
        <v>220</v>
      </c>
      <c r="B3" s="325"/>
      <c r="C3" s="325" t="s">
        <v>221</v>
      </c>
      <c r="D3" s="326"/>
    </row>
    <row r="4" ht="12.75">
      <c r="D4" s="326"/>
    </row>
    <row r="5" spans="1:4" ht="12.75">
      <c r="A5" s="330" t="s">
        <v>222</v>
      </c>
      <c r="B5" s="331" t="s">
        <v>439</v>
      </c>
      <c r="C5" s="332"/>
      <c r="D5" s="334"/>
    </row>
    <row r="6" ht="12.75">
      <c r="D6" s="326"/>
    </row>
    <row r="7" spans="1:4" ht="12.75">
      <c r="A7" s="333" t="s">
        <v>223</v>
      </c>
      <c r="C7" s="331" t="s">
        <v>440</v>
      </c>
      <c r="D7" s="334"/>
    </row>
    <row r="8" ht="12.75">
      <c r="D8" s="326"/>
    </row>
    <row r="9" spans="1:4" ht="12.75">
      <c r="A9" s="333" t="s">
        <v>225</v>
      </c>
      <c r="C9" s="331" t="s">
        <v>441</v>
      </c>
      <c r="D9" s="334"/>
    </row>
    <row r="10" ht="12.75">
      <c r="D10" s="326"/>
    </row>
    <row r="11" spans="1:4" ht="12.75">
      <c r="A11" s="333" t="s">
        <v>227</v>
      </c>
      <c r="B11" s="331" t="s">
        <v>442</v>
      </c>
      <c r="C11" s="334"/>
      <c r="D11" s="326"/>
    </row>
    <row r="12" ht="12.75">
      <c r="D12" s="326"/>
    </row>
    <row r="13" spans="1:4" ht="12.75">
      <c r="A13" s="333" t="s">
        <v>229</v>
      </c>
      <c r="B13" s="331" t="s">
        <v>443</v>
      </c>
      <c r="C13" s="334"/>
      <c r="D13" s="326"/>
    </row>
    <row r="14" ht="12.75">
      <c r="D14" s="326"/>
    </row>
    <row r="15" spans="1:4" ht="12.75">
      <c r="A15" s="333" t="s">
        <v>231</v>
      </c>
      <c r="C15" s="483" t="s">
        <v>444</v>
      </c>
      <c r="D15" s="484"/>
    </row>
    <row r="16" ht="12.75">
      <c r="D16" s="326"/>
    </row>
    <row r="17" ht="12.75">
      <c r="D17" s="326"/>
    </row>
    <row r="18" ht="12.75">
      <c r="D18" s="326"/>
    </row>
    <row r="19" spans="1:4" ht="12.75">
      <c r="A19" s="333" t="s">
        <v>233</v>
      </c>
      <c r="D19" s="326"/>
    </row>
    <row r="20" spans="1:4" ht="12.75">
      <c r="A20" s="333" t="s">
        <v>234</v>
      </c>
      <c r="D20" s="326"/>
    </row>
    <row r="21" spans="1:4" ht="12.75">
      <c r="A21" s="333" t="s">
        <v>235</v>
      </c>
      <c r="D21" s="326"/>
    </row>
    <row r="22" spans="1:4" ht="12.75">
      <c r="A22" s="333"/>
      <c r="D22" s="326"/>
    </row>
    <row r="23" ht="12.75">
      <c r="D23" s="326"/>
    </row>
    <row r="24" ht="12.75">
      <c r="A24" s="333" t="s">
        <v>236</v>
      </c>
    </row>
    <row r="25" spans="1:6" s="336" customFormat="1" ht="12.75">
      <c r="A25" s="335"/>
      <c r="E25" s="326"/>
      <c r="F25" s="326"/>
    </row>
    <row r="26" spans="1:6" s="338" customFormat="1" ht="12.75">
      <c r="A26" s="337" t="s">
        <v>237</v>
      </c>
      <c r="C26" s="339" t="s">
        <v>238</v>
      </c>
      <c r="E26" s="489" t="s">
        <v>239</v>
      </c>
      <c r="F26" s="489"/>
    </row>
    <row r="27" spans="1:6" s="338" customFormat="1" ht="12.75">
      <c r="A27" s="340"/>
      <c r="E27" s="326"/>
      <c r="F27" s="326"/>
    </row>
    <row r="28" spans="1:6" s="338" customFormat="1" ht="12.75">
      <c r="A28" s="341">
        <v>1</v>
      </c>
      <c r="B28" s="338" t="s">
        <v>240</v>
      </c>
      <c r="E28" s="326"/>
      <c r="F28" s="326">
        <v>0</v>
      </c>
    </row>
    <row r="29" spans="1:6" s="343" customFormat="1" ht="12.75">
      <c r="A29" s="342"/>
      <c r="E29" s="352"/>
      <c r="F29" s="352"/>
    </row>
    <row r="30" spans="1:6" s="338" customFormat="1" ht="12.75">
      <c r="A30" s="340"/>
      <c r="E30" s="326"/>
      <c r="F30" s="326"/>
    </row>
    <row r="31" spans="1:6" s="345" customFormat="1" ht="12.75">
      <c r="A31" s="344" t="s">
        <v>241</v>
      </c>
      <c r="E31" s="488" t="s">
        <v>422</v>
      </c>
      <c r="F31" s="488"/>
    </row>
    <row r="32" spans="1:6" s="338" customFormat="1" ht="12.75">
      <c r="A32" s="340"/>
      <c r="E32" s="326"/>
      <c r="F32" s="326"/>
    </row>
    <row r="33" spans="1:6" s="338" customFormat="1" ht="12.75">
      <c r="A33" s="346" t="s">
        <v>237</v>
      </c>
      <c r="C33" s="339" t="s">
        <v>242</v>
      </c>
      <c r="E33" s="326"/>
      <c r="F33" s="353" t="s">
        <v>243</v>
      </c>
    </row>
    <row r="34" spans="1:6" s="338" customFormat="1" ht="12.75">
      <c r="A34" s="346"/>
      <c r="D34" s="339"/>
      <c r="E34" s="326"/>
      <c r="F34" s="326"/>
    </row>
    <row r="35" spans="1:6" s="338" customFormat="1" ht="12.75">
      <c r="A35" s="341">
        <v>2</v>
      </c>
      <c r="B35" s="338" t="s">
        <v>244</v>
      </c>
      <c r="E35" s="326"/>
      <c r="F35" s="326">
        <v>23.71</v>
      </c>
    </row>
    <row r="36" spans="1:6" s="338" customFormat="1" ht="12.75">
      <c r="A36" s="337" t="s">
        <v>98</v>
      </c>
      <c r="B36" s="338" t="s">
        <v>11</v>
      </c>
      <c r="E36" s="326"/>
      <c r="F36" s="326">
        <v>23.71</v>
      </c>
    </row>
    <row r="37" spans="1:6" s="338" customFormat="1" ht="12.75">
      <c r="A37" s="337" t="s">
        <v>99</v>
      </c>
      <c r="B37" s="338" t="s">
        <v>12</v>
      </c>
      <c r="E37" s="326"/>
      <c r="F37" s="326">
        <v>0</v>
      </c>
    </row>
    <row r="38" spans="1:6" s="338" customFormat="1" ht="12.75">
      <c r="A38" s="340"/>
      <c r="E38" s="326"/>
      <c r="F38" s="326"/>
    </row>
    <row r="39" spans="1:6" s="338" customFormat="1" ht="12.75">
      <c r="A39" s="341">
        <v>3</v>
      </c>
      <c r="B39" s="338" t="s">
        <v>13</v>
      </c>
      <c r="E39" s="326"/>
      <c r="F39" s="326">
        <v>50.52</v>
      </c>
    </row>
    <row r="40" spans="1:6" s="338" customFormat="1" ht="12.75">
      <c r="A40" s="337" t="s">
        <v>101</v>
      </c>
      <c r="B40" s="338" t="s">
        <v>14</v>
      </c>
      <c r="E40" s="326"/>
      <c r="F40" s="326">
        <v>24.8</v>
      </c>
    </row>
    <row r="41" spans="1:6" s="338" customFormat="1" ht="12.75">
      <c r="A41" s="341">
        <v>4</v>
      </c>
      <c r="B41" s="338" t="s">
        <v>206</v>
      </c>
      <c r="E41" s="326"/>
      <c r="F41" s="326">
        <v>0</v>
      </c>
    </row>
    <row r="42" spans="1:6" s="338" customFormat="1" ht="12.75">
      <c r="A42" s="341">
        <v>5</v>
      </c>
      <c r="B42" s="338" t="s">
        <v>15</v>
      </c>
      <c r="E42" s="326"/>
      <c r="F42" s="326">
        <v>26.42</v>
      </c>
    </row>
    <row r="43" spans="1:6" s="338" customFormat="1" ht="12.75">
      <c r="A43" s="341">
        <v>6</v>
      </c>
      <c r="B43" s="345" t="s">
        <v>245</v>
      </c>
      <c r="E43" s="326"/>
      <c r="F43" s="326">
        <f>F35+F39+F41+F42</f>
        <v>100.65</v>
      </c>
    </row>
    <row r="44" spans="1:6" s="338" customFormat="1" ht="12.75">
      <c r="A44" s="340"/>
      <c r="E44" s="326"/>
      <c r="F44" s="326"/>
    </row>
    <row r="45" spans="1:6" s="338" customFormat="1" ht="12.75">
      <c r="A45" s="340"/>
      <c r="E45" s="326"/>
      <c r="F45" s="326"/>
    </row>
    <row r="46" spans="1:6" s="338" customFormat="1" ht="12.75">
      <c r="A46" s="347" t="s">
        <v>246</v>
      </c>
      <c r="E46" s="326"/>
      <c r="F46" s="326"/>
    </row>
    <row r="47" spans="1:6" s="338" customFormat="1" ht="12.75">
      <c r="A47" s="340"/>
      <c r="E47" s="326"/>
      <c r="F47" s="326"/>
    </row>
    <row r="48" spans="1:6" s="338" customFormat="1" ht="12.75">
      <c r="A48" s="346" t="s">
        <v>237</v>
      </c>
      <c r="C48" s="339" t="s">
        <v>247</v>
      </c>
      <c r="E48" s="326"/>
      <c r="F48" s="353" t="s">
        <v>248</v>
      </c>
    </row>
    <row r="49" spans="1:6" s="338" customFormat="1" ht="12.75">
      <c r="A49" s="346"/>
      <c r="D49" s="339"/>
      <c r="E49" s="326"/>
      <c r="F49" s="326"/>
    </row>
    <row r="50" spans="1:6" s="338" customFormat="1" ht="12.75">
      <c r="A50" s="340"/>
      <c r="B50" s="345" t="s">
        <v>249</v>
      </c>
      <c r="E50" s="326"/>
      <c r="F50" s="326"/>
    </row>
    <row r="51" spans="1:6" s="338" customFormat="1" ht="12.75">
      <c r="A51" s="341">
        <v>7</v>
      </c>
      <c r="B51" s="338" t="s">
        <v>16</v>
      </c>
      <c r="E51" s="326"/>
      <c r="F51" s="292">
        <v>1886469</v>
      </c>
    </row>
    <row r="52" spans="1:6" s="338" customFormat="1" ht="12.75">
      <c r="A52" s="337" t="s">
        <v>105</v>
      </c>
      <c r="B52" s="338" t="s">
        <v>17</v>
      </c>
      <c r="E52" s="326"/>
      <c r="F52" s="292">
        <v>1886469</v>
      </c>
    </row>
    <row r="53" spans="1:6" s="338" customFormat="1" ht="12.75">
      <c r="A53" s="341">
        <v>8</v>
      </c>
      <c r="B53" s="338" t="s">
        <v>19</v>
      </c>
      <c r="E53" s="326"/>
      <c r="F53" s="292">
        <v>2075142</v>
      </c>
    </row>
    <row r="54" spans="1:6" s="338" customFormat="1" ht="12.75">
      <c r="A54" s="341">
        <v>9</v>
      </c>
      <c r="B54" s="338" t="s">
        <v>20</v>
      </c>
      <c r="E54" s="326"/>
      <c r="F54" s="292">
        <v>576088</v>
      </c>
    </row>
    <row r="55" spans="1:6" s="338" customFormat="1" ht="12.75">
      <c r="A55" s="340"/>
      <c r="E55" s="326"/>
      <c r="F55" s="293"/>
    </row>
    <row r="56" spans="1:6" s="338" customFormat="1" ht="12.75">
      <c r="A56" s="340"/>
      <c r="B56" s="345" t="s">
        <v>5</v>
      </c>
      <c r="E56" s="326"/>
      <c r="F56" s="293"/>
    </row>
    <row r="57" spans="1:6" s="338" customFormat="1" ht="12.75">
      <c r="A57" s="341">
        <v>10</v>
      </c>
      <c r="B57" s="338" t="s">
        <v>21</v>
      </c>
      <c r="E57" s="326"/>
      <c r="F57" s="292">
        <v>615653</v>
      </c>
    </row>
    <row r="58" spans="1:6" s="338" customFormat="1" ht="12.75">
      <c r="A58" s="346" t="s">
        <v>111</v>
      </c>
      <c r="B58" s="338" t="s">
        <v>22</v>
      </c>
      <c r="E58" s="326"/>
      <c r="F58" s="292">
        <v>611390</v>
      </c>
    </row>
    <row r="59" spans="1:6" s="338" customFormat="1" ht="12.75">
      <c r="A59" s="341">
        <v>11</v>
      </c>
      <c r="B59" s="338" t="s">
        <v>250</v>
      </c>
      <c r="E59" s="326"/>
      <c r="F59" s="292">
        <v>1068535</v>
      </c>
    </row>
    <row r="60" spans="1:6" s="338" customFormat="1" ht="12.75">
      <c r="A60" s="346" t="s">
        <v>113</v>
      </c>
      <c r="B60" s="338" t="s">
        <v>24</v>
      </c>
      <c r="E60" s="326"/>
      <c r="F60" s="292">
        <v>862304</v>
      </c>
    </row>
    <row r="61" spans="1:6" s="338" customFormat="1" ht="12.75">
      <c r="A61" s="346" t="s">
        <v>114</v>
      </c>
      <c r="B61" s="338" t="s">
        <v>25</v>
      </c>
      <c r="E61" s="326"/>
      <c r="F61" s="292">
        <v>206231</v>
      </c>
    </row>
    <row r="62" spans="1:6" s="338" customFormat="1" ht="12.75">
      <c r="A62" s="341">
        <v>12</v>
      </c>
      <c r="B62" s="338" t="s">
        <v>26</v>
      </c>
      <c r="E62" s="326"/>
      <c r="F62" s="292">
        <v>47634</v>
      </c>
    </row>
    <row r="63" spans="1:6" s="338" customFormat="1" ht="12.75">
      <c r="A63" s="341">
        <v>13</v>
      </c>
      <c r="B63" s="338" t="s">
        <v>27</v>
      </c>
      <c r="E63" s="326"/>
      <c r="F63" s="292">
        <v>11811</v>
      </c>
    </row>
    <row r="64" spans="1:6" s="338" customFormat="1" ht="12.75">
      <c r="A64" s="341">
        <v>14</v>
      </c>
      <c r="B64" s="338" t="s">
        <v>28</v>
      </c>
      <c r="E64" s="326"/>
      <c r="F64" s="292">
        <v>193751</v>
      </c>
    </row>
    <row r="65" spans="1:6" s="338" customFormat="1" ht="12.75">
      <c r="A65" s="337" t="s">
        <v>118</v>
      </c>
      <c r="B65" s="338" t="s">
        <v>29</v>
      </c>
      <c r="E65" s="326"/>
      <c r="F65" s="292">
        <v>77487</v>
      </c>
    </row>
    <row r="66" spans="1:6" s="338" customFormat="1" ht="12.75">
      <c r="A66" s="341">
        <v>15</v>
      </c>
      <c r="B66" s="338" t="s">
        <v>251</v>
      </c>
      <c r="E66" s="326"/>
      <c r="F66" s="292" t="s">
        <v>183</v>
      </c>
    </row>
    <row r="67" spans="1:6" s="338" customFormat="1" ht="12.75">
      <c r="A67" s="341">
        <v>16</v>
      </c>
      <c r="B67" s="338" t="s">
        <v>31</v>
      </c>
      <c r="E67" s="326"/>
      <c r="F67" s="292" t="s">
        <v>183</v>
      </c>
    </row>
    <row r="68" spans="1:6" s="338" customFormat="1" ht="12.75">
      <c r="A68" s="340"/>
      <c r="E68" s="326"/>
      <c r="F68" s="293"/>
    </row>
    <row r="69" spans="1:6" s="338" customFormat="1" ht="12.75">
      <c r="A69" s="341">
        <v>17</v>
      </c>
      <c r="B69" s="338" t="s">
        <v>32</v>
      </c>
      <c r="E69" s="326"/>
      <c r="F69" s="292">
        <v>33615</v>
      </c>
    </row>
    <row r="70" spans="1:6" s="338" customFormat="1" ht="12.75">
      <c r="A70" s="341">
        <v>18</v>
      </c>
      <c r="B70" s="338" t="s">
        <v>33</v>
      </c>
      <c r="E70" s="326"/>
      <c r="F70" s="292">
        <v>36530</v>
      </c>
    </row>
    <row r="71" spans="1:6" s="338" customFormat="1" ht="12.75">
      <c r="A71" s="341">
        <v>19</v>
      </c>
      <c r="B71" s="338" t="s">
        <v>34</v>
      </c>
      <c r="E71" s="326"/>
      <c r="F71" s="292">
        <v>183138</v>
      </c>
    </row>
    <row r="72" spans="1:6" s="338" customFormat="1" ht="12.75">
      <c r="A72" s="341">
        <v>20</v>
      </c>
      <c r="B72" s="338" t="s">
        <v>253</v>
      </c>
      <c r="E72" s="326"/>
      <c r="F72" s="292">
        <v>72797</v>
      </c>
    </row>
    <row r="73" spans="1:6" s="338" customFormat="1" ht="12.75">
      <c r="A73" s="341">
        <v>21</v>
      </c>
      <c r="B73" s="338" t="s">
        <v>36</v>
      </c>
      <c r="E73" s="326"/>
      <c r="F73" s="292">
        <v>320051</v>
      </c>
    </row>
    <row r="74" spans="1:6" s="338" customFormat="1" ht="12.75">
      <c r="A74" s="341">
        <v>22</v>
      </c>
      <c r="B74" s="345" t="s">
        <v>254</v>
      </c>
      <c r="E74" s="326"/>
      <c r="F74" s="293">
        <f>SUM(F51,F53,F54,F57,F59,F62:F64,F66,F67,F69:F73)</f>
        <v>7121214</v>
      </c>
    </row>
    <row r="75" spans="1:6" s="338" customFormat="1" ht="12.75">
      <c r="A75" s="341">
        <v>23</v>
      </c>
      <c r="B75" s="338" t="s">
        <v>37</v>
      </c>
      <c r="E75" s="326"/>
      <c r="F75" s="292">
        <v>583899</v>
      </c>
    </row>
    <row r="76" spans="1:6" s="338" customFormat="1" ht="12.75">
      <c r="A76" s="346" t="s">
        <v>129</v>
      </c>
      <c r="B76" s="338" t="s">
        <v>255</v>
      </c>
      <c r="E76" s="326"/>
      <c r="F76" s="293">
        <f>F74+F75</f>
        <v>7705113</v>
      </c>
    </row>
    <row r="77" spans="1:6" s="338" customFormat="1" ht="12.75">
      <c r="A77" s="346"/>
      <c r="E77" s="326"/>
      <c r="F77" s="326"/>
    </row>
    <row r="78" spans="1:6" s="338" customFormat="1" ht="12.75">
      <c r="A78" s="346"/>
      <c r="E78" s="326"/>
      <c r="F78" s="326"/>
    </row>
    <row r="79" spans="1:6" s="338" customFormat="1" ht="12.75">
      <c r="A79" s="344" t="s">
        <v>256</v>
      </c>
      <c r="E79" s="326"/>
      <c r="F79" s="326"/>
    </row>
    <row r="80" spans="1:6" s="338" customFormat="1" ht="12.75">
      <c r="A80" s="340"/>
      <c r="E80" s="326"/>
      <c r="F80" s="326"/>
    </row>
    <row r="81" spans="1:6" s="338" customFormat="1" ht="12.75">
      <c r="A81" s="346" t="s">
        <v>257</v>
      </c>
      <c r="C81" s="348" t="s">
        <v>247</v>
      </c>
      <c r="E81" s="351" t="s">
        <v>6</v>
      </c>
      <c r="F81" s="351" t="s">
        <v>258</v>
      </c>
    </row>
    <row r="82" spans="1:6" s="338" customFormat="1" ht="12.75">
      <c r="A82" s="340"/>
      <c r="E82" s="326"/>
      <c r="F82" s="326"/>
    </row>
    <row r="83" spans="1:6" s="338" customFormat="1" ht="12.75">
      <c r="A83" s="340"/>
      <c r="B83" s="338" t="s">
        <v>259</v>
      </c>
      <c r="E83" s="326"/>
      <c r="F83" s="326"/>
    </row>
    <row r="84" spans="1:6" s="338" customFormat="1" ht="12.75">
      <c r="A84" s="340"/>
      <c r="B84" s="338" t="s">
        <v>260</v>
      </c>
      <c r="E84" s="326"/>
      <c r="F84" s="326"/>
    </row>
    <row r="85" spans="1:6" s="338" customFormat="1" ht="12.75">
      <c r="A85" s="340"/>
      <c r="B85" s="338" t="s">
        <v>261</v>
      </c>
      <c r="E85" s="295"/>
      <c r="F85" s="295"/>
    </row>
    <row r="86" spans="1:6" s="338" customFormat="1" ht="12.75">
      <c r="A86" s="340"/>
      <c r="B86" s="338" t="s">
        <v>262</v>
      </c>
      <c r="E86" s="295"/>
      <c r="F86" s="296"/>
    </row>
    <row r="87" spans="1:6" s="338" customFormat="1" ht="12.75">
      <c r="A87" s="341">
        <v>24</v>
      </c>
      <c r="B87" s="338" t="s">
        <v>263</v>
      </c>
      <c r="E87" s="295">
        <v>20319</v>
      </c>
      <c r="F87" s="296">
        <v>1141287</v>
      </c>
    </row>
    <row r="88" spans="1:6" s="338" customFormat="1" ht="12.75">
      <c r="A88" s="341">
        <v>25</v>
      </c>
      <c r="B88" s="338" t="s">
        <v>264</v>
      </c>
      <c r="E88" s="295">
        <v>12671</v>
      </c>
      <c r="F88" s="296">
        <v>954525</v>
      </c>
    </row>
    <row r="89" spans="1:6" s="338" customFormat="1" ht="12.75">
      <c r="A89" s="346" t="s">
        <v>132</v>
      </c>
      <c r="B89" s="338" t="s">
        <v>38</v>
      </c>
      <c r="E89" s="295">
        <v>12999</v>
      </c>
      <c r="F89" s="296">
        <v>865462</v>
      </c>
    </row>
    <row r="90" spans="1:6" s="338" customFormat="1" ht="12.75">
      <c r="A90" s="346" t="s">
        <v>134</v>
      </c>
      <c r="B90" s="338" t="s">
        <v>40</v>
      </c>
      <c r="E90" s="295">
        <v>10917</v>
      </c>
      <c r="F90" s="297" t="s">
        <v>265</v>
      </c>
    </row>
    <row r="91" spans="1:6" s="338" customFormat="1" ht="12.75">
      <c r="A91" s="346" t="s">
        <v>135</v>
      </c>
      <c r="B91" s="338" t="s">
        <v>41</v>
      </c>
      <c r="E91" s="295">
        <v>2082</v>
      </c>
      <c r="F91" s="297" t="s">
        <v>265</v>
      </c>
    </row>
    <row r="92" spans="1:6" s="338" customFormat="1" ht="12.75">
      <c r="A92" s="346" t="s">
        <v>136</v>
      </c>
      <c r="B92" s="338" t="s">
        <v>42</v>
      </c>
      <c r="E92" s="295">
        <v>5821</v>
      </c>
      <c r="F92" s="296">
        <v>213837</v>
      </c>
    </row>
    <row r="93" spans="1:6" s="338" customFormat="1" ht="12.75">
      <c r="A93" s="346" t="s">
        <v>137</v>
      </c>
      <c r="B93" s="338" t="s">
        <v>43</v>
      </c>
      <c r="E93" s="295">
        <v>268</v>
      </c>
      <c r="F93" s="296">
        <v>55660</v>
      </c>
    </row>
    <row r="94" spans="1:6" s="338" customFormat="1" ht="12.75">
      <c r="A94" s="346" t="s">
        <v>138</v>
      </c>
      <c r="B94" s="338" t="s">
        <v>44</v>
      </c>
      <c r="E94" s="295">
        <v>1231</v>
      </c>
      <c r="F94" s="296">
        <v>6328</v>
      </c>
    </row>
    <row r="95" spans="1:6" s="338" customFormat="1" ht="12.75">
      <c r="A95" s="346" t="s">
        <v>139</v>
      </c>
      <c r="B95" s="338" t="s">
        <v>45</v>
      </c>
      <c r="E95" s="295">
        <v>22532</v>
      </c>
      <c r="F95" s="297" t="s">
        <v>265</v>
      </c>
    </row>
    <row r="96" spans="1:6" s="338" customFormat="1" ht="12.75">
      <c r="A96" s="337" t="s">
        <v>133</v>
      </c>
      <c r="B96" s="338" t="s">
        <v>63</v>
      </c>
      <c r="E96" s="302" t="s">
        <v>183</v>
      </c>
      <c r="F96" s="354" t="s">
        <v>183</v>
      </c>
    </row>
    <row r="97" spans="1:6" s="338" customFormat="1" ht="12.75">
      <c r="A97" s="340"/>
      <c r="E97" s="295"/>
      <c r="F97" s="296"/>
    </row>
    <row r="98" spans="1:6" s="338" customFormat="1" ht="12.75">
      <c r="A98" s="340"/>
      <c r="B98" s="338" t="s">
        <v>267</v>
      </c>
      <c r="E98" s="295"/>
      <c r="F98" s="295"/>
    </row>
    <row r="99" spans="1:6" s="338" customFormat="1" ht="12.75">
      <c r="A99" s="340"/>
      <c r="B99" s="338" t="s">
        <v>268</v>
      </c>
      <c r="E99" s="295"/>
      <c r="F99" s="295"/>
    </row>
    <row r="100" spans="1:6" s="350" customFormat="1" ht="12.75">
      <c r="A100" s="349">
        <v>26</v>
      </c>
      <c r="B100" s="350" t="s">
        <v>269</v>
      </c>
      <c r="E100" s="299">
        <v>0</v>
      </c>
      <c r="F100" s="296">
        <v>307020</v>
      </c>
    </row>
    <row r="101" spans="1:6" s="350" customFormat="1" ht="12.75">
      <c r="A101" s="349">
        <v>27</v>
      </c>
      <c r="B101" s="350" t="s">
        <v>264</v>
      </c>
      <c r="E101" s="354" t="s">
        <v>183</v>
      </c>
      <c r="F101" s="354" t="s">
        <v>183</v>
      </c>
    </row>
    <row r="102" spans="1:6" s="338" customFormat="1" ht="12.75">
      <c r="A102" s="340"/>
      <c r="E102" s="295"/>
      <c r="F102" s="295"/>
    </row>
    <row r="103" spans="1:6" s="338" customFormat="1" ht="12.75">
      <c r="A103" s="340"/>
      <c r="B103" s="338" t="s">
        <v>270</v>
      </c>
      <c r="E103" s="295"/>
      <c r="F103" s="295"/>
    </row>
    <row r="104" spans="1:6" s="338" customFormat="1" ht="12.75">
      <c r="A104" s="340"/>
      <c r="B104" s="338" t="s">
        <v>271</v>
      </c>
      <c r="E104" s="295"/>
      <c r="F104" s="295"/>
    </row>
    <row r="105" spans="1:6" s="338" customFormat="1" ht="12.75">
      <c r="A105" s="341">
        <v>28</v>
      </c>
      <c r="B105" s="338" t="s">
        <v>303</v>
      </c>
      <c r="E105" s="302">
        <v>59</v>
      </c>
      <c r="F105" s="302">
        <v>3108</v>
      </c>
    </row>
    <row r="106" spans="1:6" s="338" customFormat="1" ht="12.75">
      <c r="A106" s="341">
        <v>29</v>
      </c>
      <c r="B106" s="338" t="s">
        <v>272</v>
      </c>
      <c r="E106" s="302" t="s">
        <v>183</v>
      </c>
      <c r="F106" s="302">
        <v>3108</v>
      </c>
    </row>
    <row r="107" spans="1:6" s="338" customFormat="1" ht="12.75">
      <c r="A107" s="337" t="s">
        <v>144</v>
      </c>
      <c r="B107" s="338" t="s">
        <v>207</v>
      </c>
      <c r="E107" s="302">
        <v>37</v>
      </c>
      <c r="F107" s="302">
        <v>2991</v>
      </c>
    </row>
    <row r="108" spans="1:6" s="338" customFormat="1" ht="12.75">
      <c r="A108" s="346" t="s">
        <v>145</v>
      </c>
      <c r="B108" s="338" t="s">
        <v>208</v>
      </c>
      <c r="E108" s="302">
        <v>177</v>
      </c>
      <c r="F108" s="302">
        <v>798</v>
      </c>
    </row>
    <row r="109" spans="1:6" s="338" customFormat="1" ht="12.75">
      <c r="A109" s="346" t="s">
        <v>158</v>
      </c>
      <c r="B109" s="338" t="s">
        <v>68</v>
      </c>
      <c r="E109" s="303" t="s">
        <v>265</v>
      </c>
      <c r="F109" s="302">
        <v>13956</v>
      </c>
    </row>
    <row r="110" spans="1:6" s="338" customFormat="1" ht="12.75">
      <c r="A110" s="346"/>
      <c r="E110" s="295"/>
      <c r="F110" s="295"/>
    </row>
    <row r="111" spans="1:6" s="338" customFormat="1" ht="12.75">
      <c r="A111" s="340"/>
      <c r="B111" s="338" t="s">
        <v>273</v>
      </c>
      <c r="E111" s="295"/>
      <c r="F111" s="295"/>
    </row>
    <row r="112" spans="1:6" s="338" customFormat="1" ht="12.75">
      <c r="A112" s="341">
        <v>30</v>
      </c>
      <c r="B112" s="338" t="s">
        <v>269</v>
      </c>
      <c r="E112" s="295">
        <v>4144</v>
      </c>
      <c r="F112" s="295">
        <v>1668609</v>
      </c>
    </row>
    <row r="113" spans="1:6" s="338" customFormat="1" ht="12.75">
      <c r="A113" s="341">
        <v>31</v>
      </c>
      <c r="B113" s="338" t="s">
        <v>264</v>
      </c>
      <c r="E113" s="302" t="s">
        <v>183</v>
      </c>
      <c r="F113" s="302" t="s">
        <v>183</v>
      </c>
    </row>
    <row r="114" spans="1:6" s="338" customFormat="1" ht="12.75">
      <c r="A114" s="340"/>
      <c r="E114" s="295"/>
      <c r="F114" s="295"/>
    </row>
    <row r="115" spans="1:6" s="350" customFormat="1" ht="12.75">
      <c r="A115" s="349">
        <v>32</v>
      </c>
      <c r="B115" s="350" t="s">
        <v>51</v>
      </c>
      <c r="E115" s="355" t="s">
        <v>183</v>
      </c>
      <c r="F115" s="296">
        <v>2270</v>
      </c>
    </row>
    <row r="116" spans="1:6" s="350" customFormat="1" ht="12.75">
      <c r="A116" s="349">
        <v>33</v>
      </c>
      <c r="B116" s="350" t="s">
        <v>275</v>
      </c>
      <c r="E116" s="299">
        <v>0</v>
      </c>
      <c r="F116" s="296">
        <v>10367</v>
      </c>
    </row>
    <row r="117" spans="1:6" s="338" customFormat="1" ht="12.75">
      <c r="A117" s="341">
        <v>34</v>
      </c>
      <c r="B117" s="338" t="s">
        <v>276</v>
      </c>
      <c r="E117" s="298">
        <v>0</v>
      </c>
      <c r="F117" s="295">
        <v>60954</v>
      </c>
    </row>
    <row r="118" spans="1:6" s="338" customFormat="1" ht="12.75">
      <c r="A118" s="341"/>
      <c r="E118" s="295"/>
      <c r="F118" s="295"/>
    </row>
    <row r="119" spans="1:6" s="338" customFormat="1" ht="12.75">
      <c r="A119" s="340"/>
      <c r="B119" s="338" t="s">
        <v>277</v>
      </c>
      <c r="E119" s="295"/>
      <c r="F119" s="295"/>
    </row>
    <row r="120" spans="1:6" s="338" customFormat="1" ht="12.75">
      <c r="A120" s="341">
        <v>35</v>
      </c>
      <c r="B120" s="338" t="s">
        <v>269</v>
      </c>
      <c r="E120" s="295">
        <v>302</v>
      </c>
      <c r="F120" s="295">
        <v>20898</v>
      </c>
    </row>
    <row r="121" spans="1:6" s="338" customFormat="1" ht="12.75">
      <c r="A121" s="341">
        <v>36</v>
      </c>
      <c r="B121" s="338" t="s">
        <v>264</v>
      </c>
      <c r="E121" s="302" t="s">
        <v>183</v>
      </c>
      <c r="F121" s="302" t="s">
        <v>183</v>
      </c>
    </row>
    <row r="122" spans="1:6" s="338" customFormat="1" ht="12.75">
      <c r="A122" s="340"/>
      <c r="E122" s="295"/>
      <c r="F122" s="295"/>
    </row>
    <row r="123" spans="1:6" s="338" customFormat="1" ht="12.75">
      <c r="A123" s="340"/>
      <c r="B123" s="338" t="s">
        <v>278</v>
      </c>
      <c r="E123" s="295"/>
      <c r="F123" s="295"/>
    </row>
    <row r="124" spans="1:6" s="338" customFormat="1" ht="12.75">
      <c r="A124" s="341">
        <v>37</v>
      </c>
      <c r="B124" s="338" t="s">
        <v>269</v>
      </c>
      <c r="E124" s="302" t="s">
        <v>183</v>
      </c>
      <c r="F124" s="302" t="s">
        <v>183</v>
      </c>
    </row>
    <row r="125" spans="1:6" s="338" customFormat="1" ht="12.75">
      <c r="A125" s="341">
        <v>38</v>
      </c>
      <c r="B125" s="338" t="s">
        <v>264</v>
      </c>
      <c r="E125" s="302" t="s">
        <v>183</v>
      </c>
      <c r="F125" s="302" t="s">
        <v>183</v>
      </c>
    </row>
    <row r="126" spans="1:6" s="338" customFormat="1" ht="12.75">
      <c r="A126" s="341"/>
      <c r="E126" s="295"/>
      <c r="F126" s="295"/>
    </row>
    <row r="127" spans="1:6" s="338" customFormat="1" ht="12.75">
      <c r="A127" s="341"/>
      <c r="B127" s="338" t="s">
        <v>279</v>
      </c>
      <c r="E127" s="295"/>
      <c r="F127" s="295"/>
    </row>
    <row r="128" spans="1:6" s="338" customFormat="1" ht="12.75">
      <c r="A128" s="341">
        <v>39</v>
      </c>
      <c r="B128" s="338" t="s">
        <v>269</v>
      </c>
      <c r="E128" s="295">
        <v>213</v>
      </c>
      <c r="F128" s="295">
        <v>639</v>
      </c>
    </row>
    <row r="129" spans="1:6" s="338" customFormat="1" ht="12.75">
      <c r="A129" s="341">
        <v>40</v>
      </c>
      <c r="B129" s="338" t="s">
        <v>264</v>
      </c>
      <c r="E129" s="302" t="s">
        <v>183</v>
      </c>
      <c r="F129" s="302" t="s">
        <v>183</v>
      </c>
    </row>
    <row r="130" spans="1:6" s="338" customFormat="1" ht="12.75">
      <c r="A130" s="340"/>
      <c r="E130" s="295"/>
      <c r="F130" s="295"/>
    </row>
    <row r="131" spans="1:6" s="338" customFormat="1" ht="12.75">
      <c r="A131" s="341">
        <v>41</v>
      </c>
      <c r="B131" s="338" t="s">
        <v>60</v>
      </c>
      <c r="E131" s="295">
        <v>575</v>
      </c>
      <c r="F131" s="295">
        <v>69036</v>
      </c>
    </row>
    <row r="132" spans="1:6" s="338" customFormat="1" ht="12.75">
      <c r="A132" s="340"/>
      <c r="E132" s="295"/>
      <c r="F132" s="295"/>
    </row>
    <row r="133" spans="1:6" s="338" customFormat="1" ht="12.75">
      <c r="A133" s="340"/>
      <c r="E133" s="295"/>
      <c r="F133" s="295"/>
    </row>
    <row r="134" spans="1:6" s="338" customFormat="1" ht="12.75">
      <c r="A134" s="347" t="s">
        <v>280</v>
      </c>
      <c r="E134" s="295"/>
      <c r="F134" s="295"/>
    </row>
    <row r="135" spans="1:6" s="338" customFormat="1" ht="12.75">
      <c r="A135" s="347"/>
      <c r="E135" s="295"/>
      <c r="F135" s="295"/>
    </row>
    <row r="136" spans="1:6" s="338" customFormat="1" ht="12.75">
      <c r="A136" s="347"/>
      <c r="E136" s="295"/>
      <c r="F136" s="306" t="s">
        <v>239</v>
      </c>
    </row>
    <row r="137" spans="1:6" s="338" customFormat="1" ht="12.75">
      <c r="A137" s="340"/>
      <c r="E137" s="295"/>
      <c r="F137" s="295"/>
    </row>
    <row r="138" spans="1:6" s="338" customFormat="1" ht="12.75">
      <c r="A138" s="340"/>
      <c r="B138" s="338" t="s">
        <v>281</v>
      </c>
      <c r="E138" s="295"/>
      <c r="F138" s="295"/>
    </row>
    <row r="139" spans="1:6" s="338" customFormat="1" ht="12.75">
      <c r="A139" s="341">
        <v>42</v>
      </c>
      <c r="B139" s="338" t="s">
        <v>73</v>
      </c>
      <c r="E139" s="295"/>
      <c r="F139" s="295">
        <v>189005</v>
      </c>
    </row>
    <row r="140" spans="1:6" s="338" customFormat="1" ht="12.75">
      <c r="A140" s="337" t="s">
        <v>160</v>
      </c>
      <c r="B140" s="338" t="s">
        <v>74</v>
      </c>
      <c r="E140" s="295"/>
      <c r="F140" s="295">
        <v>146270</v>
      </c>
    </row>
    <row r="141" spans="1:6" s="338" customFormat="1" ht="12.75">
      <c r="A141" s="337" t="s">
        <v>161</v>
      </c>
      <c r="B141" s="338" t="s">
        <v>75</v>
      </c>
      <c r="E141" s="295"/>
      <c r="F141" s="295">
        <v>654</v>
      </c>
    </row>
    <row r="142" spans="1:6" s="338" customFormat="1" ht="12.75">
      <c r="A142" s="341">
        <v>43</v>
      </c>
      <c r="B142" s="338" t="s">
        <v>282</v>
      </c>
      <c r="E142" s="295"/>
      <c r="F142" s="295">
        <v>19866</v>
      </c>
    </row>
    <row r="143" spans="1:6" s="338" customFormat="1" ht="12.75">
      <c r="A143" s="340"/>
      <c r="E143" s="295"/>
      <c r="F143" s="295"/>
    </row>
    <row r="144" spans="1:6" s="338" customFormat="1" ht="12.75">
      <c r="A144" s="340"/>
      <c r="B144" s="338" t="s">
        <v>283</v>
      </c>
      <c r="E144" s="295"/>
      <c r="F144" s="295"/>
    </row>
    <row r="145" spans="1:6" s="338" customFormat="1" ht="12.75">
      <c r="A145" s="340"/>
      <c r="B145" s="338" t="s">
        <v>284</v>
      </c>
      <c r="E145" s="295"/>
      <c r="F145" s="295"/>
    </row>
    <row r="146" spans="1:6" s="338" customFormat="1" ht="12.75">
      <c r="A146" s="341">
        <v>44</v>
      </c>
      <c r="B146" s="338" t="s">
        <v>285</v>
      </c>
      <c r="E146" s="295"/>
      <c r="F146" s="307">
        <v>10411</v>
      </c>
    </row>
    <row r="147" spans="1:6" s="338" customFormat="1" ht="12.75">
      <c r="A147" s="341">
        <v>45</v>
      </c>
      <c r="B147" s="338" t="s">
        <v>286</v>
      </c>
      <c r="E147" s="295"/>
      <c r="F147" s="307">
        <v>7057</v>
      </c>
    </row>
    <row r="148" spans="1:6" s="338" customFormat="1" ht="12.75">
      <c r="A148" s="341">
        <v>46</v>
      </c>
      <c r="B148" s="345" t="s">
        <v>205</v>
      </c>
      <c r="E148" s="295"/>
      <c r="F148" s="356">
        <v>17468</v>
      </c>
    </row>
    <row r="149" spans="1:6" s="338" customFormat="1" ht="12.75">
      <c r="A149" s="346" t="s">
        <v>166</v>
      </c>
      <c r="B149" s="338" t="s">
        <v>287</v>
      </c>
      <c r="E149" s="295"/>
      <c r="F149" s="307">
        <v>10448</v>
      </c>
    </row>
    <row r="150" spans="1:6" s="338" customFormat="1" ht="12.75">
      <c r="A150" s="346" t="s">
        <v>167</v>
      </c>
      <c r="B150" s="338" t="s">
        <v>288</v>
      </c>
      <c r="E150" s="295"/>
      <c r="F150" s="307">
        <v>359</v>
      </c>
    </row>
    <row r="151" spans="1:6" s="338" customFormat="1" ht="12.75">
      <c r="A151" s="340"/>
      <c r="E151" s="295"/>
      <c r="F151" s="307"/>
    </row>
    <row r="152" spans="1:6" s="338" customFormat="1" ht="12.75">
      <c r="A152" s="340"/>
      <c r="B152" s="338" t="s">
        <v>289</v>
      </c>
      <c r="E152" s="295"/>
      <c r="F152" s="307"/>
    </row>
    <row r="153" spans="1:6" s="338" customFormat="1" ht="12.75">
      <c r="A153" s="340"/>
      <c r="B153" s="338" t="s">
        <v>290</v>
      </c>
      <c r="E153" s="295"/>
      <c r="F153" s="307"/>
    </row>
    <row r="154" spans="1:6" s="338" customFormat="1" ht="12.75">
      <c r="A154" s="341">
        <v>47</v>
      </c>
      <c r="B154" s="338" t="s">
        <v>285</v>
      </c>
      <c r="E154" s="295"/>
      <c r="F154" s="307">
        <v>7073</v>
      </c>
    </row>
    <row r="155" spans="1:6" s="338" customFormat="1" ht="12.75">
      <c r="A155" s="341">
        <v>48</v>
      </c>
      <c r="B155" s="338" t="s">
        <v>286</v>
      </c>
      <c r="E155" s="295"/>
      <c r="F155" s="307">
        <v>10265</v>
      </c>
    </row>
    <row r="156" spans="1:6" s="338" customFormat="1" ht="12.75">
      <c r="A156" s="341">
        <v>49</v>
      </c>
      <c r="B156" s="345" t="s">
        <v>205</v>
      </c>
      <c r="E156" s="295"/>
      <c r="F156" s="356">
        <f>SUM(F154:F155)</f>
        <v>17338</v>
      </c>
    </row>
    <row r="157" spans="1:6" s="338" customFormat="1" ht="12.75">
      <c r="A157" s="346" t="s">
        <v>171</v>
      </c>
      <c r="B157" s="338" t="s">
        <v>291</v>
      </c>
      <c r="E157" s="295"/>
      <c r="F157" s="307">
        <v>8609</v>
      </c>
    </row>
    <row r="158" spans="1:6" s="338" customFormat="1" ht="12.75">
      <c r="A158" s="346" t="s">
        <v>172</v>
      </c>
      <c r="B158" s="338" t="s">
        <v>292</v>
      </c>
      <c r="E158" s="295"/>
      <c r="F158" s="307">
        <v>722</v>
      </c>
    </row>
    <row r="159" spans="1:6" s="338" customFormat="1" ht="12.75">
      <c r="A159" s="340"/>
      <c r="E159" s="295"/>
      <c r="F159" s="295"/>
    </row>
    <row r="160" spans="1:6" s="338" customFormat="1" ht="12.75">
      <c r="A160" s="340"/>
      <c r="B160" s="338" t="s">
        <v>293</v>
      </c>
      <c r="E160" s="295"/>
      <c r="F160" s="295"/>
    </row>
    <row r="161" spans="1:6" s="338" customFormat="1" ht="12.75">
      <c r="A161" s="341">
        <v>50</v>
      </c>
      <c r="B161" s="338" t="s">
        <v>294</v>
      </c>
      <c r="E161" s="295"/>
      <c r="F161" s="295">
        <v>326</v>
      </c>
    </row>
    <row r="162" spans="1:6" s="338" customFormat="1" ht="12.75">
      <c r="A162" s="337" t="s">
        <v>174</v>
      </c>
      <c r="B162" s="338" t="s">
        <v>295</v>
      </c>
      <c r="E162" s="295"/>
      <c r="F162" s="357">
        <v>428</v>
      </c>
    </row>
    <row r="163" spans="1:6" s="338" customFormat="1" ht="12.75">
      <c r="A163" s="341">
        <v>51</v>
      </c>
      <c r="B163" s="338" t="s">
        <v>296</v>
      </c>
      <c r="E163" s="295"/>
      <c r="F163" s="295">
        <v>7355</v>
      </c>
    </row>
    <row r="164" spans="1:6" s="338" customFormat="1" ht="12.75">
      <c r="A164" s="346" t="s">
        <v>176</v>
      </c>
      <c r="B164" s="338" t="s">
        <v>297</v>
      </c>
      <c r="E164" s="295"/>
      <c r="F164" s="295">
        <v>7264</v>
      </c>
    </row>
    <row r="165" spans="1:6" s="338" customFormat="1" ht="12.75">
      <c r="A165" s="340"/>
      <c r="B165" s="338" t="s">
        <v>298</v>
      </c>
      <c r="E165" s="295"/>
      <c r="F165" s="326"/>
    </row>
    <row r="166" spans="1:6" s="338" customFormat="1" ht="12.75">
      <c r="A166" s="346" t="s">
        <v>177</v>
      </c>
      <c r="B166" s="338" t="s">
        <v>297</v>
      </c>
      <c r="E166" s="295"/>
      <c r="F166" s="295">
        <v>91</v>
      </c>
    </row>
    <row r="167" spans="1:6" s="338" customFormat="1" ht="12.75">
      <c r="A167" s="340"/>
      <c r="B167" s="338" t="s">
        <v>299</v>
      </c>
      <c r="E167" s="295"/>
      <c r="F167" s="326"/>
    </row>
    <row r="168" spans="1:6" s="338" customFormat="1" ht="12.75">
      <c r="A168" s="340"/>
      <c r="E168" s="295"/>
      <c r="F168" s="295"/>
    </row>
    <row r="169" spans="1:6" s="338" customFormat="1" ht="12.75">
      <c r="A169" s="347" t="s">
        <v>300</v>
      </c>
      <c r="E169" s="295"/>
      <c r="F169" s="295"/>
    </row>
    <row r="170" spans="1:6" s="338" customFormat="1" ht="12.75">
      <c r="A170" s="340"/>
      <c r="E170" s="295"/>
      <c r="F170" s="295"/>
    </row>
    <row r="171" spans="1:6" s="338" customFormat="1" ht="12.75">
      <c r="A171" s="346" t="s">
        <v>257</v>
      </c>
      <c r="C171" s="339" t="s">
        <v>247</v>
      </c>
      <c r="E171" s="295"/>
      <c r="F171" s="306" t="s">
        <v>239</v>
      </c>
    </row>
    <row r="172" spans="1:6" s="338" customFormat="1" ht="12.75">
      <c r="A172" s="340"/>
      <c r="E172" s="295"/>
      <c r="F172" s="295"/>
    </row>
    <row r="173" spans="1:6" s="338" customFormat="1" ht="12.75">
      <c r="A173" s="341">
        <v>52</v>
      </c>
      <c r="B173" s="338" t="s">
        <v>91</v>
      </c>
      <c r="E173" s="295"/>
      <c r="F173" s="295">
        <v>81</v>
      </c>
    </row>
    <row r="174" spans="1:6" s="338" customFormat="1" ht="12.75">
      <c r="A174" s="337" t="s">
        <v>179</v>
      </c>
      <c r="B174" s="338" t="s">
        <v>301</v>
      </c>
      <c r="E174" s="295"/>
      <c r="F174" s="295">
        <v>178</v>
      </c>
    </row>
    <row r="175" spans="1:6" s="338" customFormat="1" ht="12.75">
      <c r="A175" s="340"/>
      <c r="B175" s="338" t="s">
        <v>302</v>
      </c>
      <c r="E175" s="295"/>
      <c r="F175" s="326"/>
    </row>
    <row r="176" spans="1:6" s="338" customFormat="1" ht="12.75">
      <c r="A176" s="341">
        <v>53</v>
      </c>
      <c r="B176" s="338" t="s">
        <v>93</v>
      </c>
      <c r="E176" s="295"/>
      <c r="F176" s="295">
        <v>25903</v>
      </c>
    </row>
    <row r="177" spans="1:6" s="350" customFormat="1" ht="12.75">
      <c r="A177" s="349">
        <v>54</v>
      </c>
      <c r="B177" s="350" t="s">
        <v>94</v>
      </c>
      <c r="E177" s="296"/>
      <c r="F177" s="296">
        <v>3000</v>
      </c>
    </row>
    <row r="178" spans="1:6" s="338" customFormat="1" ht="12.75">
      <c r="A178" s="340"/>
      <c r="E178" s="295"/>
      <c r="F178" s="295"/>
    </row>
    <row r="179" spans="1:6" s="338" customFormat="1" ht="12.75">
      <c r="A179" s="340"/>
      <c r="E179" s="295"/>
      <c r="F179" s="295"/>
    </row>
    <row r="180" spans="1:6" s="338" customFormat="1" ht="12.75">
      <c r="A180" s="340"/>
      <c r="E180" s="295"/>
      <c r="F180" s="295"/>
    </row>
    <row r="181" spans="5:6" ht="12.75">
      <c r="E181" s="295"/>
      <c r="F181" s="295"/>
    </row>
    <row r="182" spans="5:6" ht="12.75">
      <c r="E182" s="295"/>
      <c r="F182" s="295"/>
    </row>
    <row r="183" spans="5:6" ht="12.75">
      <c r="E183" s="295"/>
      <c r="F183" s="295"/>
    </row>
    <row r="184" spans="5:6" ht="12.75">
      <c r="E184" s="295"/>
      <c r="F184" s="295"/>
    </row>
    <row r="185" spans="5:6" ht="12.75">
      <c r="E185" s="295"/>
      <c r="F185" s="295"/>
    </row>
    <row r="186" spans="5:6" ht="12.75">
      <c r="E186" s="295"/>
      <c r="F186" s="295"/>
    </row>
    <row r="187" spans="5:6" ht="12.75">
      <c r="E187" s="295"/>
      <c r="F187" s="295"/>
    </row>
    <row r="188" spans="5:6" ht="12.75">
      <c r="E188" s="295"/>
      <c r="F188" s="295"/>
    </row>
    <row r="189" spans="5:6" ht="12.75">
      <c r="E189" s="295"/>
      <c r="F189" s="295"/>
    </row>
    <row r="190" spans="5:6" ht="12.75">
      <c r="E190" s="295"/>
      <c r="F190" s="295"/>
    </row>
    <row r="191" spans="5:6" ht="12.75">
      <c r="E191" s="295"/>
      <c r="F191" s="295"/>
    </row>
    <row r="192" spans="5:6" ht="12.75">
      <c r="E192" s="295"/>
      <c r="F192" s="295"/>
    </row>
    <row r="193" spans="5:6" ht="12.75">
      <c r="E193" s="295"/>
      <c r="F193" s="295"/>
    </row>
    <row r="194" spans="5:6" ht="12.75">
      <c r="E194" s="295"/>
      <c r="F194" s="295"/>
    </row>
    <row r="195" spans="5:6" ht="12.75">
      <c r="E195" s="295"/>
      <c r="F195" s="295"/>
    </row>
    <row r="196" spans="5:6" ht="12.75">
      <c r="E196" s="295"/>
      <c r="F196" s="295"/>
    </row>
    <row r="197" spans="5:6" ht="12.75">
      <c r="E197" s="295"/>
      <c r="F197" s="295"/>
    </row>
    <row r="198" spans="5:6" ht="12.75">
      <c r="E198" s="295"/>
      <c r="F198" s="295"/>
    </row>
    <row r="199" spans="5:6" ht="12.75">
      <c r="E199" s="295"/>
      <c r="F199" s="295"/>
    </row>
    <row r="200" spans="5:6" ht="12.75">
      <c r="E200" s="295"/>
      <c r="F200" s="295"/>
    </row>
    <row r="201" spans="5:6" ht="12.75">
      <c r="E201" s="295"/>
      <c r="F201" s="295"/>
    </row>
    <row r="202" spans="5:6" ht="12.75">
      <c r="E202" s="295"/>
      <c r="F202" s="295"/>
    </row>
    <row r="203" spans="5:6" ht="12.75">
      <c r="E203" s="295"/>
      <c r="F203" s="295"/>
    </row>
    <row r="204" spans="5:6" ht="12.75">
      <c r="E204" s="295"/>
      <c r="F204" s="295"/>
    </row>
    <row r="205" spans="5:6" ht="12.75">
      <c r="E205" s="295"/>
      <c r="F205" s="295"/>
    </row>
    <row r="206" spans="5:6" ht="12.75">
      <c r="E206" s="295"/>
      <c r="F206" s="295"/>
    </row>
    <row r="207" spans="5:6" ht="12.75">
      <c r="E207" s="295"/>
      <c r="F207" s="295"/>
    </row>
    <row r="208" spans="5:6" ht="12.75">
      <c r="E208" s="295"/>
      <c r="F208" s="295"/>
    </row>
    <row r="209" spans="5:6" ht="12.75">
      <c r="E209" s="295"/>
      <c r="F209" s="295"/>
    </row>
    <row r="210" spans="5:6" ht="12.75">
      <c r="E210" s="295"/>
      <c r="F210" s="295"/>
    </row>
    <row r="211" spans="5:6" ht="12.75">
      <c r="E211" s="295"/>
      <c r="F211" s="295"/>
    </row>
    <row r="212" spans="5:6" ht="12.75">
      <c r="E212" s="295"/>
      <c r="F212" s="295"/>
    </row>
    <row r="213" spans="5:6" ht="12.75">
      <c r="E213" s="295"/>
      <c r="F213" s="295"/>
    </row>
    <row r="214" spans="5:6" ht="12.75">
      <c r="E214" s="295"/>
      <c r="F214" s="295"/>
    </row>
    <row r="215" spans="5:6" ht="12.75">
      <c r="E215" s="295"/>
      <c r="F215" s="295"/>
    </row>
    <row r="216" spans="5:6" ht="12.75">
      <c r="E216" s="295"/>
      <c r="F216" s="295"/>
    </row>
    <row r="217" spans="5:6" ht="12.75">
      <c r="E217" s="295"/>
      <c r="F217" s="295"/>
    </row>
    <row r="218" spans="5:6" ht="12.75">
      <c r="E218" s="295"/>
      <c r="F218" s="295"/>
    </row>
    <row r="219" spans="5:6" ht="12.75">
      <c r="E219" s="295"/>
      <c r="F219" s="295"/>
    </row>
    <row r="220" spans="5:6" ht="12.75">
      <c r="E220" s="295"/>
      <c r="F220" s="295"/>
    </row>
    <row r="221" spans="5:6" ht="12.75">
      <c r="E221" s="295"/>
      <c r="F221" s="295"/>
    </row>
    <row r="222" spans="5:6" ht="12.75">
      <c r="E222" s="295"/>
      <c r="F222" s="295"/>
    </row>
    <row r="223" spans="5:6" ht="12.75">
      <c r="E223" s="295"/>
      <c r="F223" s="295"/>
    </row>
    <row r="224" spans="5:6" ht="12.75">
      <c r="E224" s="295"/>
      <c r="F224" s="295"/>
    </row>
    <row r="225" spans="5:6" ht="12.75">
      <c r="E225" s="295"/>
      <c r="F225" s="295"/>
    </row>
    <row r="226" spans="5:6" ht="12.75">
      <c r="E226" s="295"/>
      <c r="F226" s="295"/>
    </row>
    <row r="227" spans="5:6" ht="12.75">
      <c r="E227" s="295"/>
      <c r="F227" s="295"/>
    </row>
    <row r="228" spans="5:6" ht="12.75">
      <c r="E228" s="295"/>
      <c r="F228" s="295"/>
    </row>
    <row r="229" spans="5:6" ht="12.75">
      <c r="E229" s="295"/>
      <c r="F229" s="295"/>
    </row>
    <row r="230" spans="5:6" ht="12.75">
      <c r="E230" s="295"/>
      <c r="F230" s="295"/>
    </row>
    <row r="231" spans="5:6" ht="12.75">
      <c r="E231" s="295"/>
      <c r="F231" s="295"/>
    </row>
    <row r="232" spans="5:6" ht="12.75">
      <c r="E232" s="295"/>
      <c r="F232" s="295"/>
    </row>
    <row r="233" spans="5:6" ht="12.75">
      <c r="E233" s="295"/>
      <c r="F233" s="295"/>
    </row>
    <row r="234" spans="5:6" ht="12.75">
      <c r="E234" s="295"/>
      <c r="F234" s="295"/>
    </row>
    <row r="235" spans="5:6" ht="12.75">
      <c r="E235" s="295"/>
      <c r="F235" s="295"/>
    </row>
    <row r="236" spans="5:6" ht="12.75">
      <c r="E236" s="295"/>
      <c r="F236" s="295"/>
    </row>
    <row r="237" spans="5:6" ht="12.75">
      <c r="E237" s="295"/>
      <c r="F237" s="295"/>
    </row>
    <row r="238" spans="5:6" ht="12.75">
      <c r="E238" s="295"/>
      <c r="F238" s="295"/>
    </row>
    <row r="239" spans="5:6" ht="12.75">
      <c r="E239" s="295"/>
      <c r="F239" s="295"/>
    </row>
    <row r="240" spans="5:6" ht="12.75">
      <c r="E240" s="295"/>
      <c r="F240" s="295"/>
    </row>
    <row r="241" spans="5:6" ht="12.75">
      <c r="E241" s="295"/>
      <c r="F241" s="295"/>
    </row>
    <row r="242" spans="5:6" ht="12.75">
      <c r="E242" s="295"/>
      <c r="F242" s="295"/>
    </row>
    <row r="243" spans="5:6" ht="12.75">
      <c r="E243" s="295"/>
      <c r="F243" s="295"/>
    </row>
    <row r="244" spans="5:6" ht="12.75">
      <c r="E244" s="295"/>
      <c r="F244" s="295"/>
    </row>
    <row r="245" spans="5:6" ht="12.75">
      <c r="E245" s="295"/>
      <c r="F245" s="295"/>
    </row>
    <row r="246" spans="5:6" ht="12.75">
      <c r="E246" s="295"/>
      <c r="F246" s="295"/>
    </row>
    <row r="247" spans="5:6" ht="12.75">
      <c r="E247" s="295"/>
      <c r="F247" s="295"/>
    </row>
    <row r="248" spans="5:6" ht="12.75">
      <c r="E248" s="295"/>
      <c r="F248" s="295"/>
    </row>
    <row r="249" spans="5:6" ht="12.75">
      <c r="E249" s="295"/>
      <c r="F249" s="295"/>
    </row>
    <row r="250" spans="5:6" ht="12.75">
      <c r="E250" s="295"/>
      <c r="F250" s="295"/>
    </row>
    <row r="251" spans="5:6" ht="12.75">
      <c r="E251" s="295"/>
      <c r="F251" s="295"/>
    </row>
    <row r="252" spans="5:6" ht="12.75">
      <c r="E252" s="295"/>
      <c r="F252" s="295"/>
    </row>
    <row r="253" spans="5:6" ht="12.75">
      <c r="E253" s="295"/>
      <c r="F253" s="295"/>
    </row>
    <row r="254" spans="5:6" ht="12.75">
      <c r="E254" s="295"/>
      <c r="F254" s="295"/>
    </row>
    <row r="255" spans="5:6" ht="12.75">
      <c r="E255" s="295"/>
      <c r="F255" s="295"/>
    </row>
    <row r="256" spans="5:6" ht="12.75">
      <c r="E256" s="295"/>
      <c r="F256" s="295"/>
    </row>
    <row r="257" spans="5:6" ht="12.75">
      <c r="E257" s="295"/>
      <c r="F257" s="295"/>
    </row>
    <row r="258" spans="5:6" ht="12.75">
      <c r="E258" s="295"/>
      <c r="F258" s="295"/>
    </row>
    <row r="259" spans="5:6" ht="12.75">
      <c r="E259" s="295"/>
      <c r="F259" s="295"/>
    </row>
    <row r="260" spans="5:6" ht="12.75">
      <c r="E260" s="295"/>
      <c r="F260" s="295"/>
    </row>
    <row r="261" spans="5:6" ht="12.75">
      <c r="E261" s="295"/>
      <c r="F261" s="295"/>
    </row>
    <row r="262" spans="5:6" ht="12.75">
      <c r="E262" s="295"/>
      <c r="F262" s="295"/>
    </row>
    <row r="263" spans="5:6" ht="12.75">
      <c r="E263" s="295"/>
      <c r="F263" s="295"/>
    </row>
    <row r="264" spans="5:6" ht="12.75">
      <c r="E264" s="295"/>
      <c r="F264" s="295"/>
    </row>
    <row r="265" spans="5:6" ht="12.75">
      <c r="E265" s="295"/>
      <c r="F265" s="295"/>
    </row>
    <row r="266" spans="5:6" ht="12.75">
      <c r="E266" s="295"/>
      <c r="F266" s="295"/>
    </row>
    <row r="267" spans="5:6" ht="12.75">
      <c r="E267" s="295"/>
      <c r="F267" s="295"/>
    </row>
    <row r="268" spans="5:6" ht="12.75">
      <c r="E268" s="295"/>
      <c r="F268" s="295"/>
    </row>
    <row r="269" spans="5:6" ht="12.75">
      <c r="E269" s="295"/>
      <c r="F269" s="295"/>
    </row>
    <row r="270" spans="5:6" ht="12.75">
      <c r="E270" s="295"/>
      <c r="F270" s="295"/>
    </row>
    <row r="271" spans="5:6" ht="12.75">
      <c r="E271" s="295"/>
      <c r="F271" s="295"/>
    </row>
    <row r="272" spans="5:6" ht="12.75">
      <c r="E272" s="295"/>
      <c r="F272" s="295"/>
    </row>
    <row r="273" spans="5:6" ht="12.75">
      <c r="E273" s="295"/>
      <c r="F273" s="295"/>
    </row>
    <row r="274" spans="5:6" ht="12.75">
      <c r="E274" s="295"/>
      <c r="F274" s="295"/>
    </row>
    <row r="275" spans="5:6" ht="12.75">
      <c r="E275" s="295"/>
      <c r="F275" s="295"/>
    </row>
    <row r="276" spans="5:6" ht="12.75">
      <c r="E276" s="295"/>
      <c r="F276" s="295"/>
    </row>
    <row r="277" spans="5:6" ht="12.75">
      <c r="E277" s="295"/>
      <c r="F277" s="295"/>
    </row>
    <row r="278" spans="5:6" ht="12.75">
      <c r="E278" s="295"/>
      <c r="F278" s="295"/>
    </row>
    <row r="279" spans="5:6" ht="12.75">
      <c r="E279" s="295"/>
      <c r="F279" s="295"/>
    </row>
    <row r="280" spans="5:6" ht="12.75">
      <c r="E280" s="295"/>
      <c r="F280" s="295"/>
    </row>
    <row r="281" spans="5:6" ht="12.75">
      <c r="E281" s="295"/>
      <c r="F281" s="295"/>
    </row>
    <row r="282" spans="5:6" ht="12.75">
      <c r="E282" s="295"/>
      <c r="F282" s="295"/>
    </row>
    <row r="283" spans="5:6" ht="12.75">
      <c r="E283" s="295"/>
      <c r="F283" s="295"/>
    </row>
    <row r="284" spans="5:6" ht="12.75">
      <c r="E284" s="295"/>
      <c r="F284" s="295"/>
    </row>
    <row r="285" spans="5:6" ht="12.75">
      <c r="E285" s="295"/>
      <c r="F285" s="295"/>
    </row>
    <row r="286" spans="5:6" ht="12.75">
      <c r="E286" s="295"/>
      <c r="F286" s="295"/>
    </row>
    <row r="287" spans="5:6" ht="12.75">
      <c r="E287" s="295"/>
      <c r="F287" s="295"/>
    </row>
    <row r="288" spans="5:6" ht="12.75">
      <c r="E288" s="295"/>
      <c r="F288" s="295"/>
    </row>
    <row r="289" spans="5:6" ht="12.75">
      <c r="E289" s="295"/>
      <c r="F289" s="295"/>
    </row>
    <row r="290" spans="5:6" ht="12.75">
      <c r="E290" s="295"/>
      <c r="F290" s="295"/>
    </row>
    <row r="291" spans="5:6" ht="12.75">
      <c r="E291" s="295"/>
      <c r="F291" s="295"/>
    </row>
    <row r="292" spans="5:6" ht="12.75">
      <c r="E292" s="295"/>
      <c r="F292" s="295"/>
    </row>
    <row r="293" spans="5:6" ht="12.75">
      <c r="E293" s="295"/>
      <c r="F293" s="295"/>
    </row>
    <row r="294" spans="5:6" ht="12.75">
      <c r="E294" s="295"/>
      <c r="F294" s="295"/>
    </row>
    <row r="295" spans="5:6" ht="12.75">
      <c r="E295" s="295"/>
      <c r="F295" s="295"/>
    </row>
    <row r="296" spans="5:6" ht="12.75">
      <c r="E296" s="295"/>
      <c r="F296" s="295"/>
    </row>
    <row r="297" spans="5:6" ht="12.75">
      <c r="E297" s="295"/>
      <c r="F297" s="295"/>
    </row>
    <row r="298" spans="5:6" ht="12.75">
      <c r="E298" s="295"/>
      <c r="F298" s="295"/>
    </row>
    <row r="299" spans="5:6" ht="12.75">
      <c r="E299" s="295"/>
      <c r="F299" s="295"/>
    </row>
    <row r="300" spans="5:6" ht="12.75">
      <c r="E300" s="295"/>
      <c r="F300" s="295"/>
    </row>
    <row r="301" spans="5:6" ht="12.75">
      <c r="E301" s="295"/>
      <c r="F301" s="295"/>
    </row>
    <row r="302" spans="5:6" ht="12.75">
      <c r="E302" s="295"/>
      <c r="F302" s="295"/>
    </row>
    <row r="303" spans="5:6" ht="12.75">
      <c r="E303" s="295"/>
      <c r="F303" s="295"/>
    </row>
    <row r="304" spans="5:6" ht="12.75">
      <c r="E304" s="295"/>
      <c r="F304" s="295"/>
    </row>
    <row r="305" spans="5:6" ht="12.75">
      <c r="E305" s="295"/>
      <c r="F305" s="295"/>
    </row>
    <row r="306" spans="5:6" ht="12.75">
      <c r="E306" s="295"/>
      <c r="F306" s="295"/>
    </row>
    <row r="307" spans="5:6" ht="12.75">
      <c r="E307" s="295"/>
      <c r="F307" s="295"/>
    </row>
    <row r="308" spans="5:6" ht="12.75">
      <c r="E308" s="295"/>
      <c r="F308" s="295"/>
    </row>
    <row r="309" spans="5:6" ht="12.75">
      <c r="E309" s="295"/>
      <c r="F309" s="295"/>
    </row>
    <row r="310" spans="5:6" ht="12.75">
      <c r="E310" s="295"/>
      <c r="F310" s="295"/>
    </row>
    <row r="311" spans="5:6" ht="12.75">
      <c r="E311" s="295"/>
      <c r="F311" s="295"/>
    </row>
    <row r="312" spans="5:6" ht="12.75">
      <c r="E312" s="295"/>
      <c r="F312" s="295"/>
    </row>
    <row r="313" spans="5:6" ht="12.75">
      <c r="E313" s="295"/>
      <c r="F313" s="295"/>
    </row>
    <row r="314" spans="5:6" ht="12.75">
      <c r="E314" s="295"/>
      <c r="F314" s="295"/>
    </row>
    <row r="315" spans="5:6" ht="12.75">
      <c r="E315" s="295"/>
      <c r="F315" s="295"/>
    </row>
    <row r="316" spans="5:6" ht="12.75">
      <c r="E316" s="295"/>
      <c r="F316" s="295"/>
    </row>
    <row r="317" spans="5:6" ht="12.75">
      <c r="E317" s="295"/>
      <c r="F317" s="295"/>
    </row>
    <row r="318" spans="5:6" ht="12.75">
      <c r="E318" s="295"/>
      <c r="F318" s="295"/>
    </row>
    <row r="319" spans="5:6" ht="12.75">
      <c r="E319" s="295"/>
      <c r="F319" s="295"/>
    </row>
    <row r="320" spans="5:6" ht="12.75">
      <c r="E320" s="295"/>
      <c r="F320" s="295"/>
    </row>
    <row r="321" spans="5:6" ht="12.75">
      <c r="E321" s="295"/>
      <c r="F321" s="295"/>
    </row>
    <row r="322" spans="5:6" ht="12.75">
      <c r="E322" s="295"/>
      <c r="F322" s="295"/>
    </row>
    <row r="323" spans="5:6" ht="12.75">
      <c r="E323" s="295"/>
      <c r="F323" s="295"/>
    </row>
    <row r="324" spans="5:6" ht="12.75">
      <c r="E324" s="295"/>
      <c r="F324" s="295"/>
    </row>
    <row r="325" spans="5:6" ht="12.75">
      <c r="E325" s="295"/>
      <c r="F325" s="295"/>
    </row>
    <row r="326" spans="5:6" ht="12.75">
      <c r="E326" s="295"/>
      <c r="F326" s="295"/>
    </row>
    <row r="327" spans="5:6" ht="12.75">
      <c r="E327" s="295"/>
      <c r="F327" s="295"/>
    </row>
    <row r="328" spans="5:6" ht="12.75">
      <c r="E328" s="295"/>
      <c r="F328" s="295"/>
    </row>
    <row r="329" spans="5:6" ht="12.75">
      <c r="E329" s="295"/>
      <c r="F329" s="295"/>
    </row>
    <row r="330" spans="5:6" ht="12.75">
      <c r="E330" s="295"/>
      <c r="F330" s="295"/>
    </row>
    <row r="331" spans="5:6" ht="12.75">
      <c r="E331" s="295"/>
      <c r="F331" s="295"/>
    </row>
    <row r="332" spans="5:6" ht="12.75">
      <c r="E332" s="295"/>
      <c r="F332" s="295"/>
    </row>
    <row r="333" spans="5:6" ht="12.75">
      <c r="E333" s="295"/>
      <c r="F333" s="295"/>
    </row>
    <row r="334" spans="5:6" ht="12.75">
      <c r="E334" s="295"/>
      <c r="F334" s="295"/>
    </row>
    <row r="335" spans="5:6" ht="12.75">
      <c r="E335" s="295"/>
      <c r="F335" s="295"/>
    </row>
    <row r="336" spans="5:6" ht="12.75">
      <c r="E336" s="295"/>
      <c r="F336" s="295"/>
    </row>
    <row r="337" spans="5:6" ht="12.75">
      <c r="E337" s="295"/>
      <c r="F337" s="295"/>
    </row>
    <row r="338" spans="5:6" ht="12.75">
      <c r="E338" s="295"/>
      <c r="F338" s="295"/>
    </row>
    <row r="339" spans="5:6" ht="12.75">
      <c r="E339" s="295"/>
      <c r="F339" s="295"/>
    </row>
    <row r="340" spans="5:6" ht="12.75">
      <c r="E340" s="295"/>
      <c r="F340" s="295"/>
    </row>
    <row r="341" spans="5:6" ht="12.75">
      <c r="E341" s="295"/>
      <c r="F341" s="295"/>
    </row>
    <row r="342" spans="5:6" ht="12.75">
      <c r="E342" s="295"/>
      <c r="F342" s="295"/>
    </row>
    <row r="343" spans="5:6" ht="12.75">
      <c r="E343" s="295"/>
      <c r="F343" s="295"/>
    </row>
    <row r="344" spans="5:6" ht="12.75">
      <c r="E344" s="295"/>
      <c r="F344" s="295"/>
    </row>
    <row r="345" spans="5:6" ht="12.75">
      <c r="E345" s="295"/>
      <c r="F345" s="295"/>
    </row>
    <row r="346" spans="5:6" ht="12.75">
      <c r="E346" s="295"/>
      <c r="F346" s="295"/>
    </row>
    <row r="347" spans="5:6" ht="12.75">
      <c r="E347" s="295"/>
      <c r="F347" s="295"/>
    </row>
    <row r="348" spans="5:6" ht="12.75">
      <c r="E348" s="295"/>
      <c r="F348" s="295"/>
    </row>
    <row r="349" spans="5:6" ht="12.75">
      <c r="E349" s="295"/>
      <c r="F349" s="295"/>
    </row>
    <row r="350" spans="5:6" ht="12.75">
      <c r="E350" s="295"/>
      <c r="F350" s="295"/>
    </row>
    <row r="351" spans="5:6" ht="12.75">
      <c r="E351" s="295"/>
      <c r="F351" s="295"/>
    </row>
    <row r="352" spans="5:6" ht="12.75">
      <c r="E352" s="295"/>
      <c r="F352" s="295"/>
    </row>
    <row r="353" spans="5:6" ht="12.75">
      <c r="E353" s="295"/>
      <c r="F353" s="295"/>
    </row>
    <row r="354" spans="5:6" ht="12.75">
      <c r="E354" s="295"/>
      <c r="F354" s="295"/>
    </row>
    <row r="355" spans="5:6" ht="12.75">
      <c r="E355" s="295"/>
      <c r="F355" s="295"/>
    </row>
    <row r="356" spans="5:6" ht="12.75">
      <c r="E356" s="295"/>
      <c r="F356" s="295"/>
    </row>
    <row r="357" spans="5:6" ht="12.75">
      <c r="E357" s="295"/>
      <c r="F357" s="295"/>
    </row>
    <row r="358" spans="5:6" ht="12.75">
      <c r="E358" s="295"/>
      <c r="F358" s="295"/>
    </row>
    <row r="359" spans="5:6" ht="12.75">
      <c r="E359" s="295"/>
      <c r="F359" s="295"/>
    </row>
    <row r="360" spans="5:6" ht="12.75">
      <c r="E360" s="295"/>
      <c r="F360" s="295"/>
    </row>
    <row r="361" spans="5:6" ht="12.75">
      <c r="E361" s="295"/>
      <c r="F361" s="295"/>
    </row>
    <row r="362" spans="5:6" ht="12.75">
      <c r="E362" s="295"/>
      <c r="F362" s="295"/>
    </row>
    <row r="363" spans="5:6" ht="12.75">
      <c r="E363" s="295"/>
      <c r="F363" s="295"/>
    </row>
    <row r="364" spans="5:6" ht="12.75">
      <c r="E364" s="295"/>
      <c r="F364" s="295"/>
    </row>
    <row r="365" spans="5:6" ht="12.75">
      <c r="E365" s="295"/>
      <c r="F365" s="295"/>
    </row>
    <row r="366" spans="5:6" ht="12.75">
      <c r="E366" s="295"/>
      <c r="F366" s="295"/>
    </row>
    <row r="367" spans="5:6" ht="12.75">
      <c r="E367" s="295"/>
      <c r="F367" s="295"/>
    </row>
    <row r="368" spans="5:6" ht="12.75">
      <c r="E368" s="295"/>
      <c r="F368" s="295"/>
    </row>
    <row r="369" spans="5:6" ht="12.75">
      <c r="E369" s="295"/>
      <c r="F369" s="295"/>
    </row>
    <row r="370" spans="5:6" ht="12.75">
      <c r="E370" s="295"/>
      <c r="F370" s="295"/>
    </row>
    <row r="371" spans="5:6" ht="12.75">
      <c r="E371" s="295"/>
      <c r="F371" s="295"/>
    </row>
    <row r="372" spans="5:6" ht="12.75">
      <c r="E372" s="295"/>
      <c r="F372" s="295"/>
    </row>
    <row r="373" spans="5:6" ht="12.75">
      <c r="E373" s="295"/>
      <c r="F373" s="295"/>
    </row>
    <row r="374" spans="5:6" ht="12.75">
      <c r="E374" s="295"/>
      <c r="F374" s="295"/>
    </row>
    <row r="375" spans="5:6" ht="12.75">
      <c r="E375" s="295"/>
      <c r="F375" s="295"/>
    </row>
    <row r="376" spans="5:6" ht="12.75">
      <c r="E376" s="295"/>
      <c r="F376" s="295"/>
    </row>
    <row r="377" spans="5:6" ht="12.75">
      <c r="E377" s="295"/>
      <c r="F377" s="295"/>
    </row>
    <row r="378" spans="5:6" ht="12.75">
      <c r="E378" s="295"/>
      <c r="F378" s="295"/>
    </row>
    <row r="379" spans="5:6" ht="12.75">
      <c r="E379" s="295"/>
      <c r="F379" s="295"/>
    </row>
    <row r="380" spans="5:6" ht="12.75">
      <c r="E380" s="295"/>
      <c r="F380" s="295"/>
    </row>
    <row r="381" spans="5:6" ht="12.75">
      <c r="E381" s="295"/>
      <c r="F381" s="295"/>
    </row>
    <row r="382" spans="5:6" ht="12.75">
      <c r="E382" s="295"/>
      <c r="F382" s="295"/>
    </row>
    <row r="383" spans="5:6" ht="12.75">
      <c r="E383" s="295"/>
      <c r="F383" s="295"/>
    </row>
  </sheetData>
  <mergeCells count="3">
    <mergeCell ref="E31:F31"/>
    <mergeCell ref="E26:F26"/>
    <mergeCell ref="C15:D15"/>
  </mergeCells>
  <printOptions gridLines="1" horizontalCentered="1"/>
  <pageMargins left="0.25" right="0.25" top="0.67" bottom="0.62" header="0.25" footer="0.2"/>
  <pageSetup orientation="portrait" r:id="rId1"/>
  <headerFooter alignWithMargins="0">
    <oddFooter>&amp;CSJSU Lib Stats 2000-01&amp;RPage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18" customWidth="1"/>
  </cols>
  <sheetData>
    <row r="1" spans="1:3" ht="18">
      <c r="A1" s="16" t="s">
        <v>218</v>
      </c>
      <c r="B1" s="17"/>
      <c r="C1" s="17"/>
    </row>
    <row r="2" spans="1:3" ht="18">
      <c r="A2" s="17" t="s">
        <v>219</v>
      </c>
      <c r="B2" s="17"/>
      <c r="C2" s="17"/>
    </row>
    <row r="3" spans="1:3" ht="18">
      <c r="A3" s="19" t="s">
        <v>220</v>
      </c>
      <c r="B3" s="17"/>
      <c r="C3" s="17" t="s">
        <v>221</v>
      </c>
    </row>
    <row r="5" spans="1:5" ht="12.75">
      <c r="A5" s="20" t="s">
        <v>222</v>
      </c>
      <c r="B5" s="21" t="s">
        <v>182</v>
      </c>
      <c r="C5" s="22"/>
      <c r="D5" s="22"/>
      <c r="E5" s="23"/>
    </row>
    <row r="7" spans="1:5" ht="12.75">
      <c r="A7" s="24" t="s">
        <v>223</v>
      </c>
      <c r="C7" s="21" t="s">
        <v>224</v>
      </c>
      <c r="D7" s="22"/>
      <c r="E7" s="23"/>
    </row>
    <row r="9" spans="1:5" ht="12.75">
      <c r="A9" s="24" t="s">
        <v>225</v>
      </c>
      <c r="C9" s="21" t="s">
        <v>226</v>
      </c>
      <c r="D9" s="22"/>
      <c r="E9" s="23"/>
    </row>
    <row r="11" spans="1:3" ht="12.75">
      <c r="A11" s="24" t="s">
        <v>227</v>
      </c>
      <c r="B11" s="21" t="s">
        <v>228</v>
      </c>
      <c r="C11" s="23"/>
    </row>
    <row r="13" spans="1:3" ht="12.75">
      <c r="A13" s="24" t="s">
        <v>229</v>
      </c>
      <c r="B13" s="21" t="s">
        <v>230</v>
      </c>
      <c r="C13" s="23"/>
    </row>
    <row r="15" spans="1:4" ht="12.75">
      <c r="A15" s="24" t="s">
        <v>231</v>
      </c>
      <c r="C15" s="21" t="s">
        <v>232</v>
      </c>
      <c r="D15" s="23"/>
    </row>
    <row r="19" ht="12.75">
      <c r="A19" s="24" t="s">
        <v>233</v>
      </c>
    </row>
    <row r="20" ht="12.75">
      <c r="A20" s="24" t="s">
        <v>234</v>
      </c>
    </row>
    <row r="21" ht="12.75">
      <c r="A21" s="24" t="s">
        <v>235</v>
      </c>
    </row>
    <row r="22" ht="12.75">
      <c r="A22" s="24"/>
    </row>
    <row r="24" ht="12.75">
      <c r="A24" s="24" t="s">
        <v>236</v>
      </c>
    </row>
    <row r="25" ht="12.75">
      <c r="A25" s="24"/>
    </row>
    <row r="26" spans="1:6" ht="12.75">
      <c r="A26" s="25" t="s">
        <v>237</v>
      </c>
      <c r="C26" s="26" t="s">
        <v>238</v>
      </c>
      <c r="F26" s="26" t="s">
        <v>239</v>
      </c>
    </row>
    <row r="28" spans="1:6" ht="12.75">
      <c r="A28" s="15">
        <v>1</v>
      </c>
      <c r="B28" s="18" t="s">
        <v>240</v>
      </c>
      <c r="F28" s="18">
        <v>1</v>
      </c>
    </row>
    <row r="29" ht="12.75">
      <c r="A29" s="15"/>
    </row>
    <row r="31" ht="12.75">
      <c r="A31" s="20" t="s">
        <v>241</v>
      </c>
    </row>
    <row r="33" spans="1:6" ht="12.75">
      <c r="A33" s="26" t="s">
        <v>237</v>
      </c>
      <c r="C33" s="26" t="s">
        <v>242</v>
      </c>
      <c r="F33" s="26" t="s">
        <v>243</v>
      </c>
    </row>
    <row r="34" spans="1:4" ht="12.75">
      <c r="A34" s="26"/>
      <c r="D34" s="26"/>
    </row>
    <row r="35" spans="1:6" ht="12.75">
      <c r="A35" s="15">
        <v>2</v>
      </c>
      <c r="B35" s="18" t="s">
        <v>244</v>
      </c>
      <c r="F35" s="27">
        <v>11.5</v>
      </c>
    </row>
    <row r="36" spans="1:6" ht="12.75">
      <c r="A36" s="25" t="s">
        <v>98</v>
      </c>
      <c r="B36" s="18" t="s">
        <v>11</v>
      </c>
      <c r="F36" s="27">
        <v>8.5</v>
      </c>
    </row>
    <row r="37" spans="1:6" ht="12.75">
      <c r="A37" s="25" t="s">
        <v>99</v>
      </c>
      <c r="B37" s="18" t="s">
        <v>12</v>
      </c>
      <c r="F37" s="27">
        <v>3</v>
      </c>
    </row>
    <row r="38" ht="12.75">
      <c r="F38" s="27"/>
    </row>
    <row r="39" spans="1:6" ht="12.75">
      <c r="A39" s="15">
        <v>3</v>
      </c>
      <c r="B39" s="18" t="s">
        <v>13</v>
      </c>
      <c r="F39" s="27">
        <v>15</v>
      </c>
    </row>
    <row r="40" spans="1:6" ht="12.75">
      <c r="A40" s="25" t="s">
        <v>101</v>
      </c>
      <c r="B40" s="18" t="s">
        <v>14</v>
      </c>
      <c r="F40" s="27">
        <v>13</v>
      </c>
    </row>
    <row r="41" spans="1:6" ht="12.75">
      <c r="A41" s="15">
        <v>4</v>
      </c>
      <c r="B41" s="18" t="s">
        <v>206</v>
      </c>
      <c r="F41" s="27">
        <v>0</v>
      </c>
    </row>
    <row r="42" spans="1:6" ht="12.75">
      <c r="A42" s="15">
        <v>5</v>
      </c>
      <c r="B42" s="18" t="s">
        <v>15</v>
      </c>
      <c r="F42" s="27">
        <v>10.27</v>
      </c>
    </row>
    <row r="43" spans="1:6" ht="12.75">
      <c r="A43" s="15">
        <v>6</v>
      </c>
      <c r="B43" s="24" t="s">
        <v>245</v>
      </c>
      <c r="F43" s="27">
        <f>F35+F39+F41+F42</f>
        <v>36.769999999999996</v>
      </c>
    </row>
    <row r="46" ht="12.75">
      <c r="A46" s="24" t="s">
        <v>246</v>
      </c>
    </row>
    <row r="48" spans="1:6" ht="12.75">
      <c r="A48" s="26" t="s">
        <v>237</v>
      </c>
      <c r="C48" s="26" t="s">
        <v>247</v>
      </c>
      <c r="F48" s="26" t="s">
        <v>248</v>
      </c>
    </row>
    <row r="49" spans="1:4" ht="12.75">
      <c r="A49" s="26"/>
      <c r="D49" s="26"/>
    </row>
    <row r="50" ht="12.75">
      <c r="B50" s="24" t="s">
        <v>249</v>
      </c>
    </row>
    <row r="51" spans="1:7" ht="12.75">
      <c r="A51" s="15">
        <v>7</v>
      </c>
      <c r="B51" s="18" t="s">
        <v>16</v>
      </c>
      <c r="F51" s="28">
        <v>540976</v>
      </c>
      <c r="G51" s="26"/>
    </row>
    <row r="52" spans="1:7" ht="12.75">
      <c r="A52" s="25" t="s">
        <v>105</v>
      </c>
      <c r="B52" s="18" t="s">
        <v>17</v>
      </c>
      <c r="F52" s="28">
        <v>437428</v>
      </c>
      <c r="G52" s="26"/>
    </row>
    <row r="53" spans="1:6" ht="12.75">
      <c r="A53" s="15">
        <v>8</v>
      </c>
      <c r="B53" s="18" t="s">
        <v>19</v>
      </c>
      <c r="F53" s="28">
        <v>650413</v>
      </c>
    </row>
    <row r="54" spans="1:6" ht="12.75">
      <c r="A54" s="15">
        <v>9</v>
      </c>
      <c r="B54" s="18" t="s">
        <v>20</v>
      </c>
      <c r="F54" s="28">
        <v>122827</v>
      </c>
    </row>
    <row r="55" ht="12.75">
      <c r="F55" s="28"/>
    </row>
    <row r="56" spans="2:6" ht="12.75">
      <c r="B56" s="24" t="s">
        <v>5</v>
      </c>
      <c r="F56" s="28"/>
    </row>
    <row r="57" spans="1:6" ht="12.75">
      <c r="A57" s="15">
        <v>10</v>
      </c>
      <c r="B57" s="18" t="s">
        <v>21</v>
      </c>
      <c r="F57" s="28">
        <v>221858</v>
      </c>
    </row>
    <row r="58" spans="1:6" ht="12.75">
      <c r="A58" s="26" t="s">
        <v>111</v>
      </c>
      <c r="B58" s="18" t="s">
        <v>22</v>
      </c>
      <c r="F58" s="29" t="s">
        <v>183</v>
      </c>
    </row>
    <row r="59" spans="1:6" ht="12.75">
      <c r="A59" s="15">
        <v>11</v>
      </c>
      <c r="B59" s="18" t="s">
        <v>250</v>
      </c>
      <c r="F59" s="28">
        <v>392501</v>
      </c>
    </row>
    <row r="60" spans="1:6" ht="12.75">
      <c r="A60" s="26" t="s">
        <v>113</v>
      </c>
      <c r="B60" s="18" t="s">
        <v>24</v>
      </c>
      <c r="F60" s="28">
        <v>306592</v>
      </c>
    </row>
    <row r="61" spans="1:6" ht="12.75">
      <c r="A61" s="26" t="s">
        <v>114</v>
      </c>
      <c r="B61" s="18" t="s">
        <v>25</v>
      </c>
      <c r="F61" s="28">
        <v>85909</v>
      </c>
    </row>
    <row r="62" spans="1:6" ht="12.75">
      <c r="A62" s="15">
        <v>12</v>
      </c>
      <c r="B62" s="18" t="s">
        <v>26</v>
      </c>
      <c r="F62" s="28">
        <v>19289</v>
      </c>
    </row>
    <row r="63" spans="1:6" ht="12.75">
      <c r="A63" s="15">
        <v>13</v>
      </c>
      <c r="B63" s="18" t="s">
        <v>27</v>
      </c>
      <c r="F63" s="28">
        <v>0</v>
      </c>
    </row>
    <row r="64" spans="1:6" ht="12.75">
      <c r="A64" s="15">
        <v>14</v>
      </c>
      <c r="B64" s="18" t="s">
        <v>28</v>
      </c>
      <c r="F64" s="28">
        <v>0</v>
      </c>
    </row>
    <row r="65" spans="1:6" ht="12.75">
      <c r="A65" s="25" t="s">
        <v>118</v>
      </c>
      <c r="B65" s="18" t="s">
        <v>29</v>
      </c>
      <c r="F65" s="28">
        <v>72174</v>
      </c>
    </row>
    <row r="66" spans="1:7" ht="12.75">
      <c r="A66" s="15">
        <v>15</v>
      </c>
      <c r="B66" s="18" t="s">
        <v>251</v>
      </c>
      <c r="F66" s="28">
        <v>0</v>
      </c>
      <c r="G66" s="30" t="s">
        <v>252</v>
      </c>
    </row>
    <row r="67" spans="1:6" ht="12.75">
      <c r="A67" s="15">
        <v>16</v>
      </c>
      <c r="B67" s="18" t="s">
        <v>31</v>
      </c>
      <c r="F67" s="28">
        <v>0</v>
      </c>
    </row>
    <row r="68" ht="12.75">
      <c r="F68" s="28"/>
    </row>
    <row r="69" spans="1:6" ht="12.75">
      <c r="A69" s="15">
        <v>17</v>
      </c>
      <c r="B69" s="18" t="s">
        <v>32</v>
      </c>
      <c r="F69" s="28">
        <v>15538</v>
      </c>
    </row>
    <row r="70" spans="1:6" ht="12.75">
      <c r="A70" s="15">
        <v>18</v>
      </c>
      <c r="B70" s="18" t="s">
        <v>33</v>
      </c>
      <c r="F70" s="28">
        <v>15167</v>
      </c>
    </row>
    <row r="71" spans="1:6" ht="12.75">
      <c r="A71" s="15">
        <v>19</v>
      </c>
      <c r="B71" s="18" t="s">
        <v>34</v>
      </c>
      <c r="F71" s="28">
        <v>172177</v>
      </c>
    </row>
    <row r="72" spans="1:6" ht="12.75">
      <c r="A72" s="15">
        <v>20</v>
      </c>
      <c r="B72" s="18" t="s">
        <v>253</v>
      </c>
      <c r="F72" s="28">
        <v>51582</v>
      </c>
    </row>
    <row r="73" spans="1:6" ht="12.75">
      <c r="A73" s="15">
        <v>21</v>
      </c>
      <c r="B73" s="18" t="s">
        <v>36</v>
      </c>
      <c r="F73" s="28">
        <v>160302</v>
      </c>
    </row>
    <row r="74" spans="1:6" ht="12.75">
      <c r="A74" s="15">
        <v>22</v>
      </c>
      <c r="B74" s="24" t="s">
        <v>254</v>
      </c>
      <c r="F74" s="28">
        <v>2413013</v>
      </c>
    </row>
    <row r="75" spans="1:6" ht="12.75">
      <c r="A75" s="15">
        <v>23</v>
      </c>
      <c r="B75" s="18" t="s">
        <v>37</v>
      </c>
      <c r="F75" s="28">
        <v>209681</v>
      </c>
    </row>
    <row r="76" spans="1:6" ht="12.75">
      <c r="A76" s="26" t="s">
        <v>129</v>
      </c>
      <c r="B76" s="18" t="s">
        <v>255</v>
      </c>
      <c r="F76" s="28">
        <f>F74+F75</f>
        <v>2622694</v>
      </c>
    </row>
    <row r="77" ht="12.75">
      <c r="A77" s="26"/>
    </row>
    <row r="78" ht="12.75">
      <c r="A78" s="26"/>
    </row>
    <row r="79" ht="12.75">
      <c r="A79" s="20" t="s">
        <v>256</v>
      </c>
    </row>
    <row r="81" spans="1:6" ht="12.75">
      <c r="A81" s="26" t="s">
        <v>257</v>
      </c>
      <c r="C81" s="30" t="s">
        <v>247</v>
      </c>
      <c r="E81" s="26" t="s">
        <v>6</v>
      </c>
      <c r="F81" s="26" t="s">
        <v>258</v>
      </c>
    </row>
    <row r="83" ht="12.75">
      <c r="B83" s="18" t="s">
        <v>259</v>
      </c>
    </row>
    <row r="84" ht="12.75">
      <c r="B84" s="18" t="s">
        <v>260</v>
      </c>
    </row>
    <row r="85" ht="12.75">
      <c r="B85" s="18" t="s">
        <v>261</v>
      </c>
    </row>
    <row r="86" ht="12.75">
      <c r="B86" s="18" t="s">
        <v>262</v>
      </c>
    </row>
    <row r="87" spans="1:6" ht="12.75">
      <c r="A87" s="15">
        <v>24</v>
      </c>
      <c r="B87" s="18" t="s">
        <v>263</v>
      </c>
      <c r="E87" s="31">
        <f>SUM(E89,E92,E93,E94)</f>
        <v>21565</v>
      </c>
      <c r="F87" s="31">
        <f>SUM(F89,F92,F93,F94)</f>
        <v>434464</v>
      </c>
    </row>
    <row r="88" spans="1:6" ht="12.75">
      <c r="A88" s="15">
        <v>25</v>
      </c>
      <c r="B88" s="18" t="s">
        <v>264</v>
      </c>
      <c r="E88" s="31">
        <v>15463</v>
      </c>
      <c r="F88" s="31">
        <v>323239</v>
      </c>
    </row>
    <row r="89" spans="1:6" ht="12.75">
      <c r="A89" s="26" t="s">
        <v>132</v>
      </c>
      <c r="B89" s="18" t="s">
        <v>38</v>
      </c>
      <c r="E89" s="31">
        <f>E90+E91</f>
        <v>16172</v>
      </c>
      <c r="F89" s="31">
        <v>361280</v>
      </c>
    </row>
    <row r="90" spans="1:6" ht="12.75">
      <c r="A90" s="26" t="s">
        <v>134</v>
      </c>
      <c r="B90" s="18" t="s">
        <v>40</v>
      </c>
      <c r="E90" s="31">
        <v>15533</v>
      </c>
      <c r="F90" s="32" t="s">
        <v>265</v>
      </c>
    </row>
    <row r="91" spans="1:6" ht="12.75">
      <c r="A91" s="26" t="s">
        <v>135</v>
      </c>
      <c r="B91" s="18" t="s">
        <v>41</v>
      </c>
      <c r="E91" s="31">
        <v>639</v>
      </c>
      <c r="F91" s="32" t="s">
        <v>265</v>
      </c>
    </row>
    <row r="92" spans="1:6" ht="12.75">
      <c r="A92" s="26" t="s">
        <v>136</v>
      </c>
      <c r="B92" s="18" t="s">
        <v>42</v>
      </c>
      <c r="E92" s="31">
        <v>2498</v>
      </c>
      <c r="F92" s="31">
        <v>63990</v>
      </c>
    </row>
    <row r="93" spans="1:6" ht="12.75">
      <c r="A93" s="26" t="s">
        <v>137</v>
      </c>
      <c r="B93" s="18" t="s">
        <v>43</v>
      </c>
      <c r="E93" s="31">
        <v>231</v>
      </c>
      <c r="F93" s="31">
        <v>6530</v>
      </c>
    </row>
    <row r="94" spans="1:7" ht="12.75">
      <c r="A94" s="26" t="s">
        <v>138</v>
      </c>
      <c r="B94" s="18" t="s">
        <v>44</v>
      </c>
      <c r="E94" s="31">
        <v>2664</v>
      </c>
      <c r="F94" s="31">
        <v>2664</v>
      </c>
      <c r="G94" s="18" t="s">
        <v>266</v>
      </c>
    </row>
    <row r="95" spans="1:6" ht="12.75">
      <c r="A95" s="26" t="s">
        <v>139</v>
      </c>
      <c r="B95" s="18" t="s">
        <v>45</v>
      </c>
      <c r="E95" s="31">
        <v>13978</v>
      </c>
      <c r="F95" s="32" t="s">
        <v>265</v>
      </c>
    </row>
    <row r="96" spans="1:6" ht="12.75">
      <c r="A96" s="25" t="s">
        <v>133</v>
      </c>
      <c r="B96" s="18" t="s">
        <v>63</v>
      </c>
      <c r="E96" s="31">
        <v>14441</v>
      </c>
      <c r="F96" s="31">
        <v>298410</v>
      </c>
    </row>
    <row r="97" spans="5:6" ht="12.75">
      <c r="E97" s="31"/>
      <c r="F97" s="31"/>
    </row>
    <row r="98" spans="2:6" ht="12.75">
      <c r="B98" s="18" t="s">
        <v>267</v>
      </c>
      <c r="E98" s="31"/>
      <c r="F98" s="31"/>
    </row>
    <row r="99" spans="2:6" ht="12.75">
      <c r="B99" s="18" t="s">
        <v>268</v>
      </c>
      <c r="E99" s="31"/>
      <c r="F99" s="31"/>
    </row>
    <row r="100" spans="1:6" ht="12.75">
      <c r="A100" s="15">
        <v>26</v>
      </c>
      <c r="B100" s="18" t="s">
        <v>269</v>
      </c>
      <c r="E100" s="31">
        <v>0</v>
      </c>
      <c r="F100" s="31">
        <v>125893</v>
      </c>
    </row>
    <row r="101" spans="1:6" ht="12.75">
      <c r="A101" s="15">
        <v>27</v>
      </c>
      <c r="B101" s="18" t="s">
        <v>264</v>
      </c>
      <c r="E101" s="31">
        <v>0</v>
      </c>
      <c r="F101" s="31">
        <v>8871</v>
      </c>
    </row>
    <row r="102" spans="5:6" ht="12.75">
      <c r="E102" s="31"/>
      <c r="F102" s="31"/>
    </row>
    <row r="103" spans="2:6" ht="12.75">
      <c r="B103" s="18" t="s">
        <v>270</v>
      </c>
      <c r="E103" s="31"/>
      <c r="F103" s="31"/>
    </row>
    <row r="104" spans="2:6" ht="12.75">
      <c r="B104" s="18" t="s">
        <v>271</v>
      </c>
      <c r="E104" s="31"/>
      <c r="F104" s="31"/>
    </row>
    <row r="105" spans="1:6" ht="12.75">
      <c r="A105" s="15">
        <v>28</v>
      </c>
      <c r="B105" s="18" t="s">
        <v>303</v>
      </c>
      <c r="E105" s="31">
        <v>4</v>
      </c>
      <c r="F105" s="31">
        <v>2614</v>
      </c>
    </row>
    <row r="106" spans="1:6" ht="12.75">
      <c r="A106" s="15">
        <v>29</v>
      </c>
      <c r="B106" s="18" t="s">
        <v>272</v>
      </c>
      <c r="E106" s="31">
        <v>0</v>
      </c>
      <c r="F106" s="31">
        <v>1959</v>
      </c>
    </row>
    <row r="107" spans="1:6" ht="12.75">
      <c r="A107" s="25" t="s">
        <v>144</v>
      </c>
      <c r="B107" s="18" t="s">
        <v>207</v>
      </c>
      <c r="E107" s="31">
        <v>0</v>
      </c>
      <c r="F107" s="31">
        <v>1667</v>
      </c>
    </row>
    <row r="108" spans="1:6" ht="12.75">
      <c r="A108" s="26" t="s">
        <v>145</v>
      </c>
      <c r="B108" s="18" t="s">
        <v>208</v>
      </c>
      <c r="E108" s="31">
        <v>0</v>
      </c>
      <c r="F108" s="31">
        <v>837</v>
      </c>
    </row>
    <row r="109" spans="1:6" ht="12.75">
      <c r="A109" s="26" t="s">
        <v>158</v>
      </c>
      <c r="B109" s="18" t="s">
        <v>68</v>
      </c>
      <c r="E109" s="32" t="s">
        <v>265</v>
      </c>
      <c r="F109" s="31">
        <v>6644</v>
      </c>
    </row>
    <row r="110" spans="1:6" ht="12.75">
      <c r="A110" s="26"/>
      <c r="E110" s="31"/>
      <c r="F110" s="31"/>
    </row>
    <row r="111" spans="2:6" ht="12.75">
      <c r="B111" s="18" t="s">
        <v>273</v>
      </c>
      <c r="E111" s="31"/>
      <c r="F111" s="31"/>
    </row>
    <row r="112" spans="1:7" ht="12.75">
      <c r="A112" s="15">
        <v>30</v>
      </c>
      <c r="B112" s="18" t="s">
        <v>269</v>
      </c>
      <c r="E112" s="31">
        <v>42031</v>
      </c>
      <c r="F112" s="31">
        <v>655462</v>
      </c>
      <c r="G112" s="18" t="s">
        <v>274</v>
      </c>
    </row>
    <row r="113" spans="1:7" ht="12.75">
      <c r="A113" s="15">
        <v>31</v>
      </c>
      <c r="B113" s="18" t="s">
        <v>264</v>
      </c>
      <c r="E113" s="31">
        <v>24473</v>
      </c>
      <c r="F113" s="31">
        <v>41517</v>
      </c>
      <c r="G113" s="18" t="s">
        <v>274</v>
      </c>
    </row>
    <row r="114" spans="5:6" ht="12.75">
      <c r="E114" s="31"/>
      <c r="F114" s="31"/>
    </row>
    <row r="115" spans="1:6" ht="12.75">
      <c r="A115" s="15">
        <v>32</v>
      </c>
      <c r="B115" s="18" t="s">
        <v>51</v>
      </c>
      <c r="E115" s="31">
        <v>0</v>
      </c>
      <c r="F115" s="31">
        <v>550</v>
      </c>
    </row>
    <row r="116" spans="1:6" ht="12.75">
      <c r="A116" s="15">
        <v>33</v>
      </c>
      <c r="B116" s="18" t="s">
        <v>275</v>
      </c>
      <c r="E116" s="31">
        <v>278</v>
      </c>
      <c r="F116" s="31">
        <v>7978</v>
      </c>
    </row>
    <row r="117" spans="1:6" ht="12.75">
      <c r="A117" s="15">
        <v>34</v>
      </c>
      <c r="B117" s="18" t="s">
        <v>276</v>
      </c>
      <c r="E117" s="31">
        <v>0</v>
      </c>
      <c r="F117" s="31">
        <v>80</v>
      </c>
    </row>
    <row r="118" spans="1:6" ht="12.75">
      <c r="A118" s="15"/>
      <c r="E118" s="31"/>
      <c r="F118" s="31"/>
    </row>
    <row r="119" spans="2:6" ht="12.75">
      <c r="B119" s="18" t="s">
        <v>277</v>
      </c>
      <c r="E119" s="31"/>
      <c r="F119" s="31"/>
    </row>
    <row r="120" spans="1:6" ht="12.75">
      <c r="A120" s="15">
        <v>35</v>
      </c>
      <c r="B120" s="18" t="s">
        <v>269</v>
      </c>
      <c r="E120" s="31">
        <v>82</v>
      </c>
      <c r="F120" s="31">
        <v>2765</v>
      </c>
    </row>
    <row r="121" spans="1:6" ht="12.75">
      <c r="A121" s="15">
        <v>36</v>
      </c>
      <c r="B121" s="18" t="s">
        <v>264</v>
      </c>
      <c r="E121" s="31">
        <v>38</v>
      </c>
      <c r="F121" s="31">
        <v>2279</v>
      </c>
    </row>
    <row r="122" spans="5:6" ht="12.75">
      <c r="E122" s="31"/>
      <c r="F122" s="31"/>
    </row>
    <row r="123" spans="2:6" ht="12.75">
      <c r="B123" s="18" t="s">
        <v>278</v>
      </c>
      <c r="E123" s="31"/>
      <c r="F123" s="31"/>
    </row>
    <row r="124" spans="1:6" ht="12.75">
      <c r="A124" s="15">
        <v>37</v>
      </c>
      <c r="B124" s="18" t="s">
        <v>269</v>
      </c>
      <c r="E124" s="31">
        <v>267</v>
      </c>
      <c r="F124" s="31">
        <v>5174</v>
      </c>
    </row>
    <row r="125" spans="1:6" ht="12.75">
      <c r="A125" s="15">
        <v>38</v>
      </c>
      <c r="B125" s="18" t="s">
        <v>264</v>
      </c>
      <c r="E125" s="31">
        <v>186</v>
      </c>
      <c r="F125" s="31">
        <v>3112</v>
      </c>
    </row>
    <row r="126" spans="1:6" ht="12.75">
      <c r="A126" s="15"/>
      <c r="E126" s="31"/>
      <c r="F126" s="31"/>
    </row>
    <row r="127" spans="1:6" ht="12.75">
      <c r="A127" s="15"/>
      <c r="B127" s="18" t="s">
        <v>279</v>
      </c>
      <c r="E127" s="31"/>
      <c r="F127" s="31"/>
    </row>
    <row r="128" spans="1:6" ht="12.75">
      <c r="A128" s="15">
        <v>39</v>
      </c>
      <c r="B128" s="18" t="s">
        <v>269</v>
      </c>
      <c r="E128" s="31">
        <v>315</v>
      </c>
      <c r="F128" s="31">
        <v>3054</v>
      </c>
    </row>
    <row r="129" spans="1:6" ht="12.75">
      <c r="A129" s="15">
        <v>40</v>
      </c>
      <c r="B129" s="18" t="s">
        <v>264</v>
      </c>
      <c r="E129" s="31">
        <v>141</v>
      </c>
      <c r="F129" s="31">
        <v>476</v>
      </c>
    </row>
    <row r="130" spans="5:6" ht="12.75">
      <c r="E130" s="31"/>
      <c r="F130" s="31"/>
    </row>
    <row r="131" spans="1:6" ht="12.75">
      <c r="A131" s="15">
        <v>41</v>
      </c>
      <c r="B131" s="18" t="s">
        <v>60</v>
      </c>
      <c r="E131" s="31">
        <v>0</v>
      </c>
      <c r="F131" s="31">
        <v>125</v>
      </c>
    </row>
    <row r="132" spans="5:6" ht="12.75">
      <c r="E132" s="31"/>
      <c r="F132" s="31"/>
    </row>
    <row r="133" spans="5:6" ht="12.75">
      <c r="E133" s="31"/>
      <c r="F133" s="31"/>
    </row>
    <row r="134" spans="1:6" ht="12.75">
      <c r="A134" s="24" t="s">
        <v>280</v>
      </c>
      <c r="E134" s="31"/>
      <c r="F134" s="31"/>
    </row>
    <row r="135" spans="1:6" ht="12.75">
      <c r="A135" s="24"/>
      <c r="E135" s="31"/>
      <c r="F135" s="31"/>
    </row>
    <row r="136" spans="1:6" ht="12.75">
      <c r="A136" s="24"/>
      <c r="E136" s="31"/>
      <c r="F136" s="32" t="s">
        <v>239</v>
      </c>
    </row>
    <row r="137" spans="5:6" ht="12.75">
      <c r="E137" s="31"/>
      <c r="F137" s="31"/>
    </row>
    <row r="138" spans="2:6" ht="12.75">
      <c r="B138" s="18" t="s">
        <v>281</v>
      </c>
      <c r="E138" s="31"/>
      <c r="F138" s="31"/>
    </row>
    <row r="139" spans="1:6" ht="12.75">
      <c r="A139" s="15">
        <v>42</v>
      </c>
      <c r="B139" s="18" t="s">
        <v>73</v>
      </c>
      <c r="E139" s="31"/>
      <c r="F139" s="31">
        <v>76099</v>
      </c>
    </row>
    <row r="140" spans="1:6" ht="12.75">
      <c r="A140" s="25" t="s">
        <v>160</v>
      </c>
      <c r="B140" s="18" t="s">
        <v>74</v>
      </c>
      <c r="E140" s="31"/>
      <c r="F140" s="31">
        <v>126220</v>
      </c>
    </row>
    <row r="141" spans="1:6" ht="12.75">
      <c r="A141" s="25" t="s">
        <v>161</v>
      </c>
      <c r="B141" s="18" t="s">
        <v>75</v>
      </c>
      <c r="E141" s="31"/>
      <c r="F141" s="31">
        <v>127</v>
      </c>
    </row>
    <row r="142" spans="1:6" ht="12.75">
      <c r="A142" s="15">
        <v>43</v>
      </c>
      <c r="B142" s="18" t="s">
        <v>282</v>
      </c>
      <c r="E142" s="31"/>
      <c r="F142" s="31">
        <v>14958</v>
      </c>
    </row>
    <row r="143" spans="5:6" ht="12.75">
      <c r="E143" s="31"/>
      <c r="F143" s="31"/>
    </row>
    <row r="144" spans="2:6" ht="12.75">
      <c r="B144" s="18" t="s">
        <v>283</v>
      </c>
      <c r="E144" s="31"/>
      <c r="F144" s="31"/>
    </row>
    <row r="145" spans="2:6" ht="12.75">
      <c r="B145" s="18" t="s">
        <v>284</v>
      </c>
      <c r="E145" s="31"/>
      <c r="F145" s="31"/>
    </row>
    <row r="146" spans="1:6" ht="12.75">
      <c r="A146" s="15">
        <v>44</v>
      </c>
      <c r="B146" s="18" t="s">
        <v>285</v>
      </c>
      <c r="E146" s="31"/>
      <c r="F146" s="31">
        <v>2584</v>
      </c>
    </row>
    <row r="147" spans="1:6" ht="12.75">
      <c r="A147" s="15">
        <v>45</v>
      </c>
      <c r="B147" s="18" t="s">
        <v>286</v>
      </c>
      <c r="E147" s="31"/>
      <c r="F147" s="31">
        <v>6192</v>
      </c>
    </row>
    <row r="148" spans="1:6" ht="12.75">
      <c r="A148" s="15">
        <v>46</v>
      </c>
      <c r="B148" s="24" t="s">
        <v>205</v>
      </c>
      <c r="E148" s="31"/>
      <c r="F148" s="31">
        <v>8776</v>
      </c>
    </row>
    <row r="149" spans="1:6" ht="12.75">
      <c r="A149" s="26" t="s">
        <v>166</v>
      </c>
      <c r="B149" s="18" t="s">
        <v>287</v>
      </c>
      <c r="E149" s="31"/>
      <c r="F149" s="31">
        <v>6103</v>
      </c>
    </row>
    <row r="150" spans="1:6" ht="12.75">
      <c r="A150" s="26" t="s">
        <v>167</v>
      </c>
      <c r="B150" s="18" t="s">
        <v>288</v>
      </c>
      <c r="E150" s="31"/>
      <c r="F150" s="31">
        <v>167</v>
      </c>
    </row>
    <row r="151" spans="5:6" ht="12.75">
      <c r="E151" s="31"/>
      <c r="F151" s="31"/>
    </row>
    <row r="152" spans="2:6" ht="12.75">
      <c r="B152" s="18" t="s">
        <v>289</v>
      </c>
      <c r="E152" s="31"/>
      <c r="F152" s="31"/>
    </row>
    <row r="153" spans="2:6" ht="12.75">
      <c r="B153" s="18" t="s">
        <v>290</v>
      </c>
      <c r="E153" s="31"/>
      <c r="F153" s="31"/>
    </row>
    <row r="154" spans="1:6" ht="12.75">
      <c r="A154" s="15">
        <v>47</v>
      </c>
      <c r="B154" s="18" t="s">
        <v>285</v>
      </c>
      <c r="E154" s="31"/>
      <c r="F154" s="31">
        <v>1447</v>
      </c>
    </row>
    <row r="155" spans="1:6" ht="12.75">
      <c r="A155" s="15">
        <v>48</v>
      </c>
      <c r="B155" s="18" t="s">
        <v>286</v>
      </c>
      <c r="E155" s="31"/>
      <c r="F155" s="31">
        <v>3629</v>
      </c>
    </row>
    <row r="156" spans="1:6" ht="12.75">
      <c r="A156" s="15">
        <v>49</v>
      </c>
      <c r="B156" s="24" t="s">
        <v>205</v>
      </c>
      <c r="E156" s="31"/>
      <c r="F156" s="31">
        <v>5076</v>
      </c>
    </row>
    <row r="157" spans="1:6" ht="12.75">
      <c r="A157" s="26" t="s">
        <v>171</v>
      </c>
      <c r="B157" s="18" t="s">
        <v>291</v>
      </c>
      <c r="E157" s="31"/>
      <c r="F157" s="31">
        <v>3601</v>
      </c>
    </row>
    <row r="158" spans="1:6" ht="12.75">
      <c r="A158" s="26" t="s">
        <v>172</v>
      </c>
      <c r="B158" s="18" t="s">
        <v>292</v>
      </c>
      <c r="E158" s="31"/>
      <c r="F158" s="31">
        <v>229</v>
      </c>
    </row>
    <row r="159" spans="5:6" ht="12.75">
      <c r="E159" s="31"/>
      <c r="F159" s="31"/>
    </row>
    <row r="160" spans="2:6" ht="12.75">
      <c r="B160" s="18" t="s">
        <v>293</v>
      </c>
      <c r="E160" s="31"/>
      <c r="F160" s="31"/>
    </row>
    <row r="161" spans="1:6" ht="12.75">
      <c r="A161" s="15">
        <v>50</v>
      </c>
      <c r="B161" s="18" t="s">
        <v>294</v>
      </c>
      <c r="E161" s="31"/>
      <c r="F161" s="31">
        <v>513</v>
      </c>
    </row>
    <row r="162" spans="1:6" ht="12.75">
      <c r="A162" s="25" t="s">
        <v>174</v>
      </c>
      <c r="B162" s="18" t="s">
        <v>295</v>
      </c>
      <c r="E162" s="31"/>
      <c r="F162" s="33">
        <v>466.5</v>
      </c>
    </row>
    <row r="163" spans="1:6" ht="12.75">
      <c r="A163" s="15">
        <v>51</v>
      </c>
      <c r="B163" s="18" t="s">
        <v>296</v>
      </c>
      <c r="E163" s="31"/>
      <c r="F163" s="31">
        <v>9590</v>
      </c>
    </row>
    <row r="164" spans="1:6" ht="12.75">
      <c r="A164" s="26" t="s">
        <v>176</v>
      </c>
      <c r="B164" s="18" t="s">
        <v>297</v>
      </c>
      <c r="E164" s="31"/>
      <c r="F164" s="31">
        <v>1174</v>
      </c>
    </row>
    <row r="165" spans="2:6" ht="12.75">
      <c r="B165" s="18" t="s">
        <v>298</v>
      </c>
      <c r="E165" s="31"/>
      <c r="F165" s="31"/>
    </row>
    <row r="166" spans="1:6" ht="12.75">
      <c r="A166" s="26" t="s">
        <v>177</v>
      </c>
      <c r="B166" s="18" t="s">
        <v>297</v>
      </c>
      <c r="E166" s="31"/>
      <c r="F166" s="31">
        <v>2209</v>
      </c>
    </row>
    <row r="167" spans="2:6" ht="12.75">
      <c r="B167" s="18" t="s">
        <v>299</v>
      </c>
      <c r="E167" s="31"/>
      <c r="F167" s="31"/>
    </row>
    <row r="168" spans="5:6" ht="12.75">
      <c r="E168" s="31"/>
      <c r="F168" s="31"/>
    </row>
    <row r="169" spans="1:6" ht="12.75">
      <c r="A169" s="24" t="s">
        <v>300</v>
      </c>
      <c r="E169" s="31"/>
      <c r="F169" s="31"/>
    </row>
    <row r="170" spans="5:6" ht="12.75">
      <c r="E170" s="31"/>
      <c r="F170" s="31"/>
    </row>
    <row r="171" spans="1:6" ht="12.75">
      <c r="A171" s="26" t="s">
        <v>257</v>
      </c>
      <c r="C171" s="26" t="s">
        <v>247</v>
      </c>
      <c r="E171" s="31"/>
      <c r="F171" s="32" t="s">
        <v>239</v>
      </c>
    </row>
    <row r="172" spans="5:6" ht="12.75">
      <c r="E172" s="31"/>
      <c r="F172" s="31"/>
    </row>
    <row r="173" spans="1:6" ht="12.75">
      <c r="A173" s="15">
        <v>52</v>
      </c>
      <c r="B173" s="18" t="s">
        <v>91</v>
      </c>
      <c r="E173" s="31"/>
      <c r="F173" s="31">
        <v>83</v>
      </c>
    </row>
    <row r="174" spans="1:6" ht="12.75">
      <c r="A174" s="25" t="s">
        <v>179</v>
      </c>
      <c r="B174" s="18" t="s">
        <v>301</v>
      </c>
      <c r="E174" s="31"/>
      <c r="F174" s="31">
        <v>267</v>
      </c>
    </row>
    <row r="175" spans="2:6" ht="12.75">
      <c r="B175" s="18" t="s">
        <v>302</v>
      </c>
      <c r="E175" s="31"/>
      <c r="F175" s="31"/>
    </row>
    <row r="176" spans="1:6" ht="12.75">
      <c r="A176" s="15">
        <v>53</v>
      </c>
      <c r="B176" s="18" t="s">
        <v>93</v>
      </c>
      <c r="E176" s="31"/>
      <c r="F176" s="31">
        <v>15171</v>
      </c>
    </row>
    <row r="177" spans="1:6" ht="12.75">
      <c r="A177" s="15">
        <v>54</v>
      </c>
      <c r="B177" s="18" t="s">
        <v>94</v>
      </c>
      <c r="E177" s="31"/>
      <c r="F177" s="31">
        <v>624</v>
      </c>
    </row>
    <row r="179" ht="12.75">
      <c r="B179" s="34"/>
    </row>
  </sheetData>
  <printOptions gridLines="1"/>
  <pageMargins left="0.75" right="0.75" top="1" bottom="1" header="0.5" footer="0.5"/>
  <pageSetup orientation="portrait" paperSize="9"/>
  <headerFooter alignWithMargins="0">
    <oddFooter>&amp;C&amp;F&amp;RPage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375" customWidth="1"/>
  </cols>
  <sheetData>
    <row r="1" spans="1:3" ht="18">
      <c r="A1" s="373" t="s">
        <v>218</v>
      </c>
      <c r="B1" s="374"/>
      <c r="C1" s="374"/>
    </row>
    <row r="2" spans="1:3" ht="18">
      <c r="A2" s="374" t="s">
        <v>219</v>
      </c>
      <c r="B2" s="374"/>
      <c r="C2" s="374"/>
    </row>
    <row r="3" spans="1:3" ht="18">
      <c r="A3" s="376" t="s">
        <v>220</v>
      </c>
      <c r="B3" s="374"/>
      <c r="C3" s="374" t="s">
        <v>221</v>
      </c>
    </row>
    <row r="5" spans="1:5" ht="12.75">
      <c r="A5" s="377" t="s">
        <v>222</v>
      </c>
      <c r="B5" s="378" t="s">
        <v>450</v>
      </c>
      <c r="C5" s="379"/>
      <c r="D5" s="379"/>
      <c r="E5" s="380"/>
    </row>
    <row r="7" spans="1:5" ht="12.75">
      <c r="A7" s="381" t="s">
        <v>223</v>
      </c>
      <c r="C7" s="378" t="s">
        <v>451</v>
      </c>
      <c r="D7" s="379"/>
      <c r="E7" s="380"/>
    </row>
    <row r="9" spans="1:5" ht="12.75">
      <c r="A9" s="381" t="s">
        <v>225</v>
      </c>
      <c r="C9" s="378" t="s">
        <v>452</v>
      </c>
      <c r="D9" s="379"/>
      <c r="E9" s="380"/>
    </row>
    <row r="11" spans="1:3" ht="12.75">
      <c r="A11" s="381" t="s">
        <v>227</v>
      </c>
      <c r="B11" s="378" t="s">
        <v>453</v>
      </c>
      <c r="C11" s="380"/>
    </row>
    <row r="13" spans="1:3" ht="12.75">
      <c r="A13" s="381" t="s">
        <v>229</v>
      </c>
      <c r="B13" s="378" t="s">
        <v>454</v>
      </c>
      <c r="C13" s="380"/>
    </row>
    <row r="15" spans="1:4" ht="12.75">
      <c r="A15" s="381" t="s">
        <v>231</v>
      </c>
      <c r="C15" s="483" t="s">
        <v>455</v>
      </c>
      <c r="D15" s="484"/>
    </row>
    <row r="19" ht="12.75">
      <c r="A19" s="381" t="s">
        <v>233</v>
      </c>
    </row>
    <row r="20" ht="12.75">
      <c r="A20" s="381" t="s">
        <v>234</v>
      </c>
    </row>
    <row r="21" ht="12.75">
      <c r="A21" s="381" t="s">
        <v>235</v>
      </c>
    </row>
    <row r="22" ht="12.75">
      <c r="A22" s="381"/>
    </row>
    <row r="24" ht="12.75">
      <c r="A24" s="381" t="s">
        <v>236</v>
      </c>
    </row>
    <row r="25" ht="12.75">
      <c r="A25" s="381"/>
    </row>
    <row r="26" spans="1:6" ht="12.75">
      <c r="A26" s="382" t="s">
        <v>237</v>
      </c>
      <c r="C26" s="383" t="s">
        <v>238</v>
      </c>
      <c r="F26" s="383" t="s">
        <v>239</v>
      </c>
    </row>
    <row r="28" spans="1:2" ht="12.75">
      <c r="A28" s="384">
        <v>1</v>
      </c>
      <c r="B28" s="375" t="s">
        <v>240</v>
      </c>
    </row>
    <row r="29" ht="12.75">
      <c r="A29" s="384"/>
    </row>
    <row r="31" ht="12.75">
      <c r="A31" s="377" t="s">
        <v>241</v>
      </c>
    </row>
    <row r="33" spans="1:6" ht="12.75">
      <c r="A33" s="383" t="s">
        <v>237</v>
      </c>
      <c r="C33" s="383" t="s">
        <v>242</v>
      </c>
      <c r="F33" s="383" t="s">
        <v>243</v>
      </c>
    </row>
    <row r="34" spans="1:4" ht="12.75">
      <c r="A34" s="383"/>
      <c r="D34" s="383"/>
    </row>
    <row r="35" spans="1:6" ht="12.75">
      <c r="A35" s="384">
        <v>2</v>
      </c>
      <c r="B35" s="375" t="s">
        <v>244</v>
      </c>
      <c r="F35" s="375">
        <v>12.7</v>
      </c>
    </row>
    <row r="36" spans="1:6" ht="12.75">
      <c r="A36" s="382" t="s">
        <v>98</v>
      </c>
      <c r="B36" s="375" t="s">
        <v>11</v>
      </c>
      <c r="F36" s="375">
        <v>12.7</v>
      </c>
    </row>
    <row r="37" spans="1:6" ht="12.75">
      <c r="A37" s="382" t="s">
        <v>99</v>
      </c>
      <c r="B37" s="375" t="s">
        <v>12</v>
      </c>
      <c r="F37" s="375">
        <v>0</v>
      </c>
    </row>
    <row r="39" spans="1:6" ht="12.75">
      <c r="A39" s="384">
        <v>3</v>
      </c>
      <c r="B39" s="375" t="s">
        <v>13</v>
      </c>
      <c r="F39" s="375">
        <v>42.75</v>
      </c>
    </row>
    <row r="40" spans="1:6" ht="12.75">
      <c r="A40" s="382" t="s">
        <v>101</v>
      </c>
      <c r="B40" s="375" t="s">
        <v>14</v>
      </c>
      <c r="F40" s="375">
        <v>33.5</v>
      </c>
    </row>
    <row r="41" spans="1:6" ht="12.75">
      <c r="A41" s="384">
        <v>4</v>
      </c>
      <c r="B41" s="375" t="s">
        <v>206</v>
      </c>
      <c r="F41" s="375">
        <v>0</v>
      </c>
    </row>
    <row r="42" spans="1:6" ht="12.75">
      <c r="A42" s="384">
        <v>5</v>
      </c>
      <c r="B42" s="375" t="s">
        <v>15</v>
      </c>
      <c r="F42" s="375">
        <v>21.6</v>
      </c>
    </row>
    <row r="43" spans="1:6" ht="12.75">
      <c r="A43" s="384">
        <v>6</v>
      </c>
      <c r="B43" s="381" t="s">
        <v>245</v>
      </c>
      <c r="F43" s="375">
        <f>F35+F39+F41+F42</f>
        <v>77.05000000000001</v>
      </c>
    </row>
    <row r="46" ht="12.75">
      <c r="A46" s="381" t="s">
        <v>246</v>
      </c>
    </row>
    <row r="48" spans="1:6" ht="12.75">
      <c r="A48" s="383" t="s">
        <v>237</v>
      </c>
      <c r="C48" s="383" t="s">
        <v>247</v>
      </c>
      <c r="F48" s="383" t="s">
        <v>248</v>
      </c>
    </row>
    <row r="49" spans="1:4" ht="12.75">
      <c r="A49" s="383"/>
      <c r="D49" s="383"/>
    </row>
    <row r="50" ht="12.75">
      <c r="B50" s="381" t="s">
        <v>249</v>
      </c>
    </row>
    <row r="51" spans="1:7" ht="12.75">
      <c r="A51" s="384">
        <v>7</v>
      </c>
      <c r="B51" s="375" t="s">
        <v>16</v>
      </c>
      <c r="F51" s="385">
        <v>1023660</v>
      </c>
      <c r="G51" s="383"/>
    </row>
    <row r="52" spans="1:7" ht="12.75">
      <c r="A52" s="382" t="s">
        <v>105</v>
      </c>
      <c r="B52" s="375" t="s">
        <v>17</v>
      </c>
      <c r="F52" s="385">
        <v>1023660</v>
      </c>
      <c r="G52" s="383"/>
    </row>
    <row r="53" spans="1:6" ht="12.75">
      <c r="A53" s="384">
        <v>8</v>
      </c>
      <c r="B53" s="375" t="s">
        <v>19</v>
      </c>
      <c r="F53" s="385">
        <v>1701458</v>
      </c>
    </row>
    <row r="54" spans="1:6" ht="12.75">
      <c r="A54" s="384">
        <v>9</v>
      </c>
      <c r="B54" s="375" t="s">
        <v>20</v>
      </c>
      <c r="F54" s="385">
        <v>285495</v>
      </c>
    </row>
    <row r="56" ht="12.75">
      <c r="B56" s="381" t="s">
        <v>5</v>
      </c>
    </row>
    <row r="57" spans="1:6" ht="12.75">
      <c r="A57" s="384">
        <v>10</v>
      </c>
      <c r="B57" s="375" t="s">
        <v>21</v>
      </c>
      <c r="F57" s="385">
        <v>213933</v>
      </c>
    </row>
    <row r="58" spans="1:6" ht="12.75">
      <c r="A58" s="383" t="s">
        <v>111</v>
      </c>
      <c r="B58" s="375" t="s">
        <v>22</v>
      </c>
      <c r="F58" s="385">
        <v>213933</v>
      </c>
    </row>
    <row r="59" spans="1:6" ht="12.75">
      <c r="A59" s="384">
        <v>11</v>
      </c>
      <c r="B59" s="375" t="s">
        <v>250</v>
      </c>
      <c r="F59" s="385">
        <v>958886</v>
      </c>
    </row>
    <row r="60" spans="1:6" ht="12.75">
      <c r="A60" s="383" t="s">
        <v>113</v>
      </c>
      <c r="B60" s="375" t="s">
        <v>24</v>
      </c>
      <c r="F60" s="385">
        <v>705199</v>
      </c>
    </row>
    <row r="61" spans="1:6" ht="12.75">
      <c r="A61" s="383" t="s">
        <v>114</v>
      </c>
      <c r="B61" s="375" t="s">
        <v>25</v>
      </c>
      <c r="F61" s="385">
        <v>253687</v>
      </c>
    </row>
    <row r="62" spans="1:6" ht="12.75">
      <c r="A62" s="384">
        <v>12</v>
      </c>
      <c r="B62" s="375" t="s">
        <v>26</v>
      </c>
      <c r="F62" s="385">
        <v>75698</v>
      </c>
    </row>
    <row r="63" spans="1:6" ht="12.75">
      <c r="A63" s="384">
        <v>13</v>
      </c>
      <c r="B63" s="375" t="s">
        <v>27</v>
      </c>
      <c r="F63" s="385">
        <v>10282</v>
      </c>
    </row>
    <row r="64" spans="1:6" ht="12.75">
      <c r="A64" s="384">
        <v>14</v>
      </c>
      <c r="B64" s="375" t="s">
        <v>28</v>
      </c>
      <c r="F64" s="385">
        <v>241170</v>
      </c>
    </row>
    <row r="65" spans="1:6" ht="12.75">
      <c r="A65" s="382" t="s">
        <v>118</v>
      </c>
      <c r="B65" s="375" t="s">
        <v>29</v>
      </c>
      <c r="F65" s="385">
        <v>92869</v>
      </c>
    </row>
    <row r="66" spans="1:7" ht="12.75">
      <c r="A66" s="384">
        <v>15</v>
      </c>
      <c r="B66" s="375" t="s">
        <v>251</v>
      </c>
      <c r="F66" s="385">
        <v>25467</v>
      </c>
      <c r="G66" s="383"/>
    </row>
    <row r="67" spans="1:6" ht="12.75">
      <c r="A67" s="384">
        <v>16</v>
      </c>
      <c r="B67" s="375" t="s">
        <v>31</v>
      </c>
      <c r="F67" s="385">
        <v>0</v>
      </c>
    </row>
    <row r="69" spans="1:6" ht="12.75">
      <c r="A69" s="384">
        <v>17</v>
      </c>
      <c r="B69" s="375" t="s">
        <v>32</v>
      </c>
      <c r="F69" s="385">
        <v>44445</v>
      </c>
    </row>
    <row r="70" spans="1:6" ht="12.75">
      <c r="A70" s="384">
        <v>18</v>
      </c>
      <c r="B70" s="375" t="s">
        <v>33</v>
      </c>
      <c r="F70" s="385">
        <v>25915</v>
      </c>
    </row>
    <row r="71" spans="1:6" ht="12.75">
      <c r="A71" s="384">
        <v>19</v>
      </c>
      <c r="B71" s="375" t="s">
        <v>34</v>
      </c>
      <c r="F71" s="385">
        <v>176494</v>
      </c>
    </row>
    <row r="72" spans="1:6" ht="12.75">
      <c r="A72" s="384">
        <v>20</v>
      </c>
      <c r="B72" s="375" t="s">
        <v>253</v>
      </c>
      <c r="F72" s="385">
        <v>114815</v>
      </c>
    </row>
    <row r="73" spans="1:6" ht="12.75">
      <c r="A73" s="384">
        <v>21</v>
      </c>
      <c r="B73" s="375" t="s">
        <v>36</v>
      </c>
      <c r="F73" s="385">
        <v>183609</v>
      </c>
    </row>
    <row r="74" spans="1:6" ht="12.75">
      <c r="A74" s="384">
        <v>22</v>
      </c>
      <c r="B74" s="381" t="s">
        <v>254</v>
      </c>
      <c r="F74" s="375">
        <f>SUM(F51,F53,F54,F57,F59,F62:F64,F66,F67,F69:F73)</f>
        <v>5081327</v>
      </c>
    </row>
    <row r="75" spans="1:6" ht="12.75">
      <c r="A75" s="384">
        <v>23</v>
      </c>
      <c r="B75" s="375" t="s">
        <v>37</v>
      </c>
      <c r="F75" s="385">
        <v>462367</v>
      </c>
    </row>
    <row r="76" spans="1:6" ht="12.75">
      <c r="A76" s="383" t="s">
        <v>129</v>
      </c>
      <c r="B76" s="375" t="s">
        <v>255</v>
      </c>
      <c r="F76" s="375">
        <f>F74+F75</f>
        <v>5543694</v>
      </c>
    </row>
    <row r="77" ht="12.75">
      <c r="A77" s="383"/>
    </row>
    <row r="78" ht="12.75">
      <c r="A78" s="383"/>
    </row>
    <row r="79" ht="12.75">
      <c r="A79" s="377" t="s">
        <v>256</v>
      </c>
    </row>
    <row r="81" spans="1:6" ht="12.75">
      <c r="A81" s="383" t="s">
        <v>257</v>
      </c>
      <c r="C81" s="386" t="s">
        <v>247</v>
      </c>
      <c r="E81" s="383" t="s">
        <v>6</v>
      </c>
      <c r="F81" s="383" t="s">
        <v>258</v>
      </c>
    </row>
    <row r="83" ht="12.75">
      <c r="B83" s="375" t="s">
        <v>259</v>
      </c>
    </row>
    <row r="84" ht="12.75">
      <c r="B84" s="375" t="s">
        <v>260</v>
      </c>
    </row>
    <row r="85" ht="12.75">
      <c r="B85" s="375" t="s">
        <v>261</v>
      </c>
    </row>
    <row r="86" ht="12.75">
      <c r="B86" s="375" t="s">
        <v>262</v>
      </c>
    </row>
    <row r="87" spans="1:6" ht="12.75">
      <c r="A87" s="384">
        <v>24</v>
      </c>
      <c r="B87" s="375" t="s">
        <v>263</v>
      </c>
      <c r="E87" s="375">
        <v>15773</v>
      </c>
      <c r="F87" s="375">
        <v>744077</v>
      </c>
    </row>
    <row r="88" spans="1:6" ht="12.75">
      <c r="A88" s="384">
        <v>25</v>
      </c>
      <c r="B88" s="375" t="s">
        <v>264</v>
      </c>
      <c r="E88" s="375">
        <v>6883</v>
      </c>
      <c r="F88" s="375">
        <v>638204</v>
      </c>
    </row>
    <row r="89" spans="1:6" ht="12.75">
      <c r="A89" s="383" t="s">
        <v>132</v>
      </c>
      <c r="B89" s="375" t="s">
        <v>38</v>
      </c>
      <c r="E89" s="375">
        <v>10480</v>
      </c>
      <c r="F89" s="375">
        <v>584673</v>
      </c>
    </row>
    <row r="90" spans="1:6" ht="12.75">
      <c r="A90" s="383" t="s">
        <v>134</v>
      </c>
      <c r="B90" s="375" t="s">
        <v>40</v>
      </c>
      <c r="E90" s="375">
        <v>5199</v>
      </c>
      <c r="F90" s="383" t="s">
        <v>265</v>
      </c>
    </row>
    <row r="91" spans="1:6" ht="12.75">
      <c r="A91" s="383" t="s">
        <v>135</v>
      </c>
      <c r="B91" s="375" t="s">
        <v>41</v>
      </c>
      <c r="E91" s="375">
        <v>5281</v>
      </c>
      <c r="F91" s="383" t="s">
        <v>265</v>
      </c>
    </row>
    <row r="92" spans="1:6" ht="12.75">
      <c r="A92" s="383" t="s">
        <v>136</v>
      </c>
      <c r="B92" s="375" t="s">
        <v>42</v>
      </c>
      <c r="E92" s="375">
        <v>3022</v>
      </c>
      <c r="F92" s="375">
        <v>105736</v>
      </c>
    </row>
    <row r="93" spans="1:6" ht="12.75">
      <c r="A93" s="383" t="s">
        <v>137</v>
      </c>
      <c r="B93" s="375" t="s">
        <v>43</v>
      </c>
      <c r="E93" s="375">
        <v>1253</v>
      </c>
      <c r="F93" s="375">
        <v>36617</v>
      </c>
    </row>
    <row r="94" spans="1:6" ht="12.75">
      <c r="A94" s="383" t="s">
        <v>138</v>
      </c>
      <c r="B94" s="375" t="s">
        <v>44</v>
      </c>
      <c r="E94" s="375">
        <v>1018</v>
      </c>
      <c r="F94" s="375">
        <v>17051</v>
      </c>
    </row>
    <row r="95" spans="1:6" ht="12.75">
      <c r="A95" s="383" t="s">
        <v>139</v>
      </c>
      <c r="B95" s="375" t="s">
        <v>45</v>
      </c>
      <c r="E95" s="375">
        <v>11744</v>
      </c>
      <c r="F95" s="383" t="s">
        <v>265</v>
      </c>
    </row>
    <row r="96" spans="1:6" ht="12.75">
      <c r="A96" s="382" t="s">
        <v>133</v>
      </c>
      <c r="B96" s="375" t="s">
        <v>63</v>
      </c>
      <c r="E96" s="375">
        <v>5693</v>
      </c>
      <c r="F96" s="375">
        <v>472560</v>
      </c>
    </row>
    <row r="98" ht="12.75">
      <c r="B98" s="375" t="s">
        <v>267</v>
      </c>
    </row>
    <row r="99" ht="12.75">
      <c r="B99" s="375" t="s">
        <v>268</v>
      </c>
    </row>
    <row r="100" spans="1:6" ht="12.75">
      <c r="A100" s="384">
        <v>26</v>
      </c>
      <c r="B100" s="375" t="s">
        <v>269</v>
      </c>
      <c r="E100" s="375">
        <v>1166</v>
      </c>
      <c r="F100" s="375">
        <v>356527</v>
      </c>
    </row>
    <row r="101" spans="1:6" ht="12.75">
      <c r="A101" s="384">
        <v>27</v>
      </c>
      <c r="B101" s="375" t="s">
        <v>264</v>
      </c>
      <c r="E101" s="375">
        <v>278</v>
      </c>
      <c r="F101" s="375">
        <v>2013</v>
      </c>
    </row>
    <row r="103" ht="12.75">
      <c r="B103" s="375" t="s">
        <v>270</v>
      </c>
    </row>
    <row r="104" ht="12.75">
      <c r="B104" s="375" t="s">
        <v>271</v>
      </c>
    </row>
    <row r="105" spans="1:6" ht="12.75">
      <c r="A105" s="384">
        <v>28</v>
      </c>
      <c r="B105" s="375" t="s">
        <v>303</v>
      </c>
      <c r="E105" s="375">
        <v>55</v>
      </c>
      <c r="F105" s="375">
        <v>5775</v>
      </c>
    </row>
    <row r="106" spans="1:6" ht="12.75">
      <c r="A106" s="384">
        <v>29</v>
      </c>
      <c r="B106" s="375" t="s">
        <v>272</v>
      </c>
      <c r="E106" s="375">
        <v>128</v>
      </c>
      <c r="F106" s="375">
        <v>5867</v>
      </c>
    </row>
    <row r="107" spans="1:6" ht="12.75">
      <c r="A107" s="382" t="s">
        <v>144</v>
      </c>
      <c r="B107" s="375" t="s">
        <v>207</v>
      </c>
      <c r="E107" s="375">
        <v>0</v>
      </c>
      <c r="F107" s="375">
        <v>2071</v>
      </c>
    </row>
    <row r="108" spans="1:6" ht="12.75">
      <c r="A108" s="383" t="s">
        <v>145</v>
      </c>
      <c r="B108" s="375" t="s">
        <v>208</v>
      </c>
      <c r="E108" s="375">
        <v>0</v>
      </c>
      <c r="F108" s="375">
        <v>1061</v>
      </c>
    </row>
    <row r="109" spans="1:6" ht="12.75">
      <c r="A109" s="383" t="s">
        <v>158</v>
      </c>
      <c r="B109" s="375" t="s">
        <v>68</v>
      </c>
      <c r="E109" s="383" t="s">
        <v>265</v>
      </c>
      <c r="F109" s="375">
        <v>3699</v>
      </c>
    </row>
    <row r="110" ht="12.75">
      <c r="A110" s="383"/>
    </row>
    <row r="111" ht="12.75">
      <c r="B111" s="375" t="s">
        <v>273</v>
      </c>
    </row>
    <row r="112" spans="1:6" ht="12.75">
      <c r="A112" s="384">
        <v>30</v>
      </c>
      <c r="B112" s="375" t="s">
        <v>269</v>
      </c>
      <c r="E112" s="375">
        <v>62925</v>
      </c>
      <c r="F112" s="375">
        <v>2055543</v>
      </c>
    </row>
    <row r="113" spans="1:6" ht="12.75">
      <c r="A113" s="384">
        <v>31</v>
      </c>
      <c r="B113" s="375" t="s">
        <v>264</v>
      </c>
      <c r="E113" s="375">
        <v>5954</v>
      </c>
      <c r="F113" s="375">
        <v>1370844</v>
      </c>
    </row>
    <row r="115" spans="1:6" ht="12.75">
      <c r="A115" s="384">
        <v>32</v>
      </c>
      <c r="B115" s="375" t="s">
        <v>51</v>
      </c>
      <c r="E115" s="375">
        <v>75</v>
      </c>
      <c r="F115" s="375">
        <v>4551</v>
      </c>
    </row>
    <row r="116" spans="1:6" ht="12.75">
      <c r="A116" s="384">
        <v>33</v>
      </c>
      <c r="B116" s="375" t="s">
        <v>275</v>
      </c>
      <c r="E116" s="375">
        <v>363</v>
      </c>
      <c r="F116" s="375">
        <v>32352</v>
      </c>
    </row>
    <row r="117" spans="1:6" ht="12.75">
      <c r="A117" s="384">
        <v>34</v>
      </c>
      <c r="B117" s="375" t="s">
        <v>276</v>
      </c>
      <c r="E117" s="375">
        <v>0</v>
      </c>
      <c r="F117" s="375">
        <v>38479</v>
      </c>
    </row>
    <row r="118" ht="12.75">
      <c r="A118" s="384"/>
    </row>
    <row r="119" ht="12.75">
      <c r="B119" s="375" t="s">
        <v>277</v>
      </c>
    </row>
    <row r="120" spans="1:6" ht="12.75">
      <c r="A120" s="384">
        <v>35</v>
      </c>
      <c r="B120" s="375" t="s">
        <v>269</v>
      </c>
      <c r="E120" s="375">
        <v>44</v>
      </c>
      <c r="F120" s="375">
        <v>1591</v>
      </c>
    </row>
    <row r="121" spans="1:6" ht="12.75">
      <c r="A121" s="384">
        <v>36</v>
      </c>
      <c r="B121" s="375" t="s">
        <v>264</v>
      </c>
      <c r="E121" s="375">
        <v>39</v>
      </c>
      <c r="F121" s="375">
        <v>1137</v>
      </c>
    </row>
    <row r="123" ht="12.75">
      <c r="B123" s="375" t="s">
        <v>278</v>
      </c>
    </row>
    <row r="124" spans="1:6" ht="12.75">
      <c r="A124" s="384">
        <v>37</v>
      </c>
      <c r="B124" s="375" t="s">
        <v>269</v>
      </c>
      <c r="E124" s="375">
        <v>163</v>
      </c>
      <c r="F124" s="375">
        <v>4904</v>
      </c>
    </row>
    <row r="125" spans="1:6" ht="12.75">
      <c r="A125" s="384">
        <v>38</v>
      </c>
      <c r="B125" s="375" t="s">
        <v>264</v>
      </c>
      <c r="E125" s="375">
        <v>146</v>
      </c>
      <c r="F125" s="375">
        <v>3773</v>
      </c>
    </row>
    <row r="126" ht="12.75">
      <c r="A126" s="384"/>
    </row>
    <row r="127" spans="1:2" ht="12.75">
      <c r="A127" s="384"/>
      <c r="B127" s="375" t="s">
        <v>279</v>
      </c>
    </row>
    <row r="128" spans="1:6" ht="12.75">
      <c r="A128" s="384">
        <v>39</v>
      </c>
      <c r="B128" s="375" t="s">
        <v>269</v>
      </c>
      <c r="E128" s="375">
        <v>301</v>
      </c>
      <c r="F128" s="375">
        <v>1584</v>
      </c>
    </row>
    <row r="129" spans="1:6" ht="12.75">
      <c r="A129" s="384">
        <v>40</v>
      </c>
      <c r="B129" s="375" t="s">
        <v>264</v>
      </c>
      <c r="E129" s="375">
        <v>11</v>
      </c>
      <c r="F129" s="375">
        <v>744</v>
      </c>
    </row>
    <row r="131" spans="1:6" ht="12.75">
      <c r="A131" s="384">
        <v>41</v>
      </c>
      <c r="B131" s="375" t="s">
        <v>60</v>
      </c>
      <c r="E131" s="375">
        <v>264</v>
      </c>
      <c r="F131" s="375">
        <v>5126</v>
      </c>
    </row>
    <row r="134" ht="12.75">
      <c r="A134" s="381" t="s">
        <v>280</v>
      </c>
    </row>
    <row r="135" ht="12.75">
      <c r="A135" s="381"/>
    </row>
    <row r="136" spans="1:6" ht="12.75">
      <c r="A136" s="381"/>
      <c r="F136" s="383" t="s">
        <v>239</v>
      </c>
    </row>
    <row r="138" ht="12.75">
      <c r="B138" s="375" t="s">
        <v>281</v>
      </c>
    </row>
    <row r="139" spans="1:6" ht="12.75">
      <c r="A139" s="384">
        <v>42</v>
      </c>
      <c r="B139" s="375" t="s">
        <v>73</v>
      </c>
      <c r="F139" s="375">
        <v>290441</v>
      </c>
    </row>
    <row r="140" spans="1:6" ht="12.75">
      <c r="A140" s="382" t="s">
        <v>160</v>
      </c>
      <c r="B140" s="375" t="s">
        <v>74</v>
      </c>
      <c r="F140" s="375">
        <v>154462</v>
      </c>
    </row>
    <row r="141" spans="1:6" ht="12.75">
      <c r="A141" s="382" t="s">
        <v>161</v>
      </c>
      <c r="B141" s="375" t="s">
        <v>75</v>
      </c>
      <c r="F141" s="375">
        <v>437</v>
      </c>
    </row>
    <row r="142" spans="1:6" ht="12.75">
      <c r="A142" s="384">
        <v>43</v>
      </c>
      <c r="B142" s="375" t="s">
        <v>282</v>
      </c>
      <c r="F142" s="375">
        <v>145331</v>
      </c>
    </row>
    <row r="144" ht="12.75">
      <c r="B144" s="375" t="s">
        <v>283</v>
      </c>
    </row>
    <row r="145" ht="12.75">
      <c r="B145" s="375" t="s">
        <v>284</v>
      </c>
    </row>
    <row r="146" spans="1:6" ht="12.75">
      <c r="A146" s="384">
        <v>44</v>
      </c>
      <c r="B146" s="375" t="s">
        <v>285</v>
      </c>
      <c r="F146" s="375">
        <v>4392</v>
      </c>
    </row>
    <row r="147" spans="1:6" ht="12.75">
      <c r="A147" s="384">
        <v>45</v>
      </c>
      <c r="B147" s="375" t="s">
        <v>286</v>
      </c>
      <c r="F147" s="375">
        <v>1806</v>
      </c>
    </row>
    <row r="148" spans="1:6" ht="12.75">
      <c r="A148" s="384">
        <v>46</v>
      </c>
      <c r="B148" s="381" t="s">
        <v>205</v>
      </c>
      <c r="F148" s="375">
        <v>4361</v>
      </c>
    </row>
    <row r="149" spans="1:6" ht="12.75">
      <c r="A149" s="383" t="s">
        <v>166</v>
      </c>
      <c r="B149" s="375" t="s">
        <v>287</v>
      </c>
      <c r="F149" s="375">
        <v>4187</v>
      </c>
    </row>
    <row r="150" spans="1:6" ht="12.75">
      <c r="A150" s="383" t="s">
        <v>167</v>
      </c>
      <c r="B150" s="375" t="s">
        <v>288</v>
      </c>
      <c r="F150" s="375">
        <v>174</v>
      </c>
    </row>
    <row r="152" ht="12.75">
      <c r="B152" s="375" t="s">
        <v>289</v>
      </c>
    </row>
    <row r="153" ht="12.75">
      <c r="B153" s="375" t="s">
        <v>290</v>
      </c>
    </row>
    <row r="154" spans="1:6" ht="12.75">
      <c r="A154" s="384">
        <v>47</v>
      </c>
      <c r="B154" s="375" t="s">
        <v>285</v>
      </c>
      <c r="F154" s="375">
        <v>5214</v>
      </c>
    </row>
    <row r="155" spans="1:6" ht="12.75">
      <c r="A155" s="384">
        <v>48</v>
      </c>
      <c r="B155" s="375" t="s">
        <v>286</v>
      </c>
      <c r="F155" s="375">
        <v>6282</v>
      </c>
    </row>
    <row r="156" spans="1:6" ht="12.75">
      <c r="A156" s="384">
        <v>49</v>
      </c>
      <c r="B156" s="381" t="s">
        <v>205</v>
      </c>
      <c r="F156" s="375">
        <v>11496</v>
      </c>
    </row>
    <row r="157" spans="1:6" ht="12.75">
      <c r="A157" s="383" t="s">
        <v>171</v>
      </c>
      <c r="B157" s="375" t="s">
        <v>291</v>
      </c>
      <c r="F157" s="375">
        <v>6499</v>
      </c>
    </row>
    <row r="158" spans="1:6" ht="12.75">
      <c r="A158" s="383" t="s">
        <v>172</v>
      </c>
      <c r="B158" s="375" t="s">
        <v>292</v>
      </c>
      <c r="F158" s="375">
        <v>814</v>
      </c>
    </row>
    <row r="160" ht="12.75">
      <c r="B160" s="375" t="s">
        <v>293</v>
      </c>
    </row>
    <row r="161" spans="1:6" ht="12.75">
      <c r="A161" s="384">
        <v>50</v>
      </c>
      <c r="B161" s="375" t="s">
        <v>294</v>
      </c>
      <c r="F161" s="375">
        <v>355</v>
      </c>
    </row>
    <row r="162" spans="1:6" ht="12.75">
      <c r="A162" s="382" t="s">
        <v>174</v>
      </c>
      <c r="B162" s="375" t="s">
        <v>295</v>
      </c>
      <c r="F162" s="375">
        <v>90</v>
      </c>
    </row>
    <row r="163" spans="1:6" ht="12.75">
      <c r="A163" s="384">
        <v>51</v>
      </c>
      <c r="B163" s="375" t="s">
        <v>296</v>
      </c>
      <c r="F163" s="375">
        <v>9784</v>
      </c>
    </row>
    <row r="164" spans="1:6" ht="12.75">
      <c r="A164" s="383" t="s">
        <v>176</v>
      </c>
      <c r="B164" s="375" t="s">
        <v>297</v>
      </c>
      <c r="F164" s="375">
        <v>70</v>
      </c>
    </row>
    <row r="165" ht="12.75">
      <c r="B165" s="375" t="s">
        <v>298</v>
      </c>
    </row>
    <row r="166" spans="1:6" ht="12.75">
      <c r="A166" s="383" t="s">
        <v>177</v>
      </c>
      <c r="B166" s="375" t="s">
        <v>297</v>
      </c>
      <c r="F166" s="375">
        <v>3217</v>
      </c>
    </row>
    <row r="167" ht="12.75">
      <c r="B167" s="375" t="s">
        <v>299</v>
      </c>
    </row>
    <row r="169" ht="12.75">
      <c r="A169" s="381" t="s">
        <v>300</v>
      </c>
    </row>
    <row r="171" spans="1:6" ht="12.75">
      <c r="A171" s="383" t="s">
        <v>257</v>
      </c>
      <c r="C171" s="383" t="s">
        <v>247</v>
      </c>
      <c r="F171" s="383" t="s">
        <v>239</v>
      </c>
    </row>
    <row r="173" spans="1:6" ht="12.75">
      <c r="A173" s="384">
        <v>52</v>
      </c>
      <c r="B173" s="375" t="s">
        <v>91</v>
      </c>
      <c r="F173" s="375">
        <v>109.5</v>
      </c>
    </row>
    <row r="174" spans="1:6" ht="12.75">
      <c r="A174" s="382" t="s">
        <v>179</v>
      </c>
      <c r="B174" s="375" t="s">
        <v>301</v>
      </c>
      <c r="F174" s="375">
        <v>133</v>
      </c>
    </row>
    <row r="175" ht="12.75">
      <c r="B175" s="375" t="s">
        <v>302</v>
      </c>
    </row>
    <row r="176" spans="1:6" ht="12.75">
      <c r="A176" s="384">
        <v>53</v>
      </c>
      <c r="B176" s="375" t="s">
        <v>93</v>
      </c>
      <c r="F176" s="375">
        <v>27660</v>
      </c>
    </row>
    <row r="177" spans="1:6" ht="12.75">
      <c r="A177" s="384">
        <v>54</v>
      </c>
      <c r="B177" s="375" t="s">
        <v>94</v>
      </c>
      <c r="F177" s="375">
        <v>1673</v>
      </c>
    </row>
    <row r="179" ht="12.75">
      <c r="B179" s="387"/>
    </row>
  </sheetData>
  <mergeCells count="1">
    <mergeCell ref="C15:D15"/>
  </mergeCells>
  <printOptions gridLines="1"/>
  <pageMargins left="0.75" right="0.75" top="1" bottom="1" header="0.5" footer="0.5"/>
  <pageSetup orientation="portrait" r:id="rId1"/>
  <headerFooter alignWithMargins="0">
    <oddFooter>&amp;C&amp;F&amp;RPage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360" customWidth="1"/>
  </cols>
  <sheetData>
    <row r="1" spans="1:3" ht="18">
      <c r="A1" s="358" t="s">
        <v>218</v>
      </c>
      <c r="B1" s="359"/>
      <c r="C1" s="359"/>
    </row>
    <row r="2" spans="1:3" ht="18">
      <c r="A2" s="359" t="s">
        <v>219</v>
      </c>
      <c r="B2" s="359"/>
      <c r="C2" s="359"/>
    </row>
    <row r="3" spans="1:3" ht="18">
      <c r="A3" s="361" t="s">
        <v>220</v>
      </c>
      <c r="B3" s="359"/>
      <c r="C3" s="359" t="s">
        <v>221</v>
      </c>
    </row>
    <row r="5" spans="1:5" ht="12.75">
      <c r="A5" s="362" t="s">
        <v>222</v>
      </c>
      <c r="B5" s="363" t="s">
        <v>202</v>
      </c>
      <c r="C5" s="364"/>
      <c r="D5" s="364"/>
      <c r="E5" s="365"/>
    </row>
    <row r="7" spans="1:5" ht="12.75">
      <c r="A7" s="366" t="s">
        <v>223</v>
      </c>
      <c r="C7" s="363" t="s">
        <v>445</v>
      </c>
      <c r="D7" s="364"/>
      <c r="E7" s="365"/>
    </row>
    <row r="9" spans="1:5" ht="12.75">
      <c r="A9" s="366" t="s">
        <v>225</v>
      </c>
      <c r="C9" s="363" t="s">
        <v>446</v>
      </c>
      <c r="D9" s="364"/>
      <c r="E9" s="365"/>
    </row>
    <row r="11" spans="1:3" ht="12.75">
      <c r="A11" s="366" t="s">
        <v>227</v>
      </c>
      <c r="B11" s="363" t="s">
        <v>447</v>
      </c>
      <c r="C11" s="365"/>
    </row>
    <row r="13" spans="1:3" ht="12.75">
      <c r="A13" s="366" t="s">
        <v>229</v>
      </c>
      <c r="B13" s="363" t="s">
        <v>448</v>
      </c>
      <c r="C13" s="365"/>
    </row>
    <row r="15" spans="1:4" ht="12.75">
      <c r="A15" s="366" t="s">
        <v>231</v>
      </c>
      <c r="C15" s="483" t="s">
        <v>449</v>
      </c>
      <c r="D15" s="484"/>
    </row>
    <row r="19" ht="12.75">
      <c r="A19" s="366" t="s">
        <v>233</v>
      </c>
    </row>
    <row r="20" ht="12.75">
      <c r="A20" s="366" t="s">
        <v>234</v>
      </c>
    </row>
    <row r="21" ht="12.75">
      <c r="A21" s="366" t="s">
        <v>235</v>
      </c>
    </row>
    <row r="22" ht="12.75">
      <c r="A22" s="366"/>
    </row>
    <row r="24" ht="12.75">
      <c r="A24" s="366" t="s">
        <v>236</v>
      </c>
    </row>
    <row r="25" ht="12.75">
      <c r="A25" s="366"/>
    </row>
    <row r="26" spans="1:6" ht="12.75">
      <c r="A26" s="367" t="s">
        <v>237</v>
      </c>
      <c r="C26" s="368" t="s">
        <v>238</v>
      </c>
      <c r="F26" s="368" t="s">
        <v>239</v>
      </c>
    </row>
    <row r="28" spans="1:6" ht="12.75">
      <c r="A28" s="369">
        <v>1</v>
      </c>
      <c r="B28" s="360" t="s">
        <v>240</v>
      </c>
      <c r="F28" s="360">
        <v>0</v>
      </c>
    </row>
    <row r="29" ht="12.75">
      <c r="A29" s="369"/>
    </row>
    <row r="31" ht="12.75">
      <c r="A31" s="362" t="s">
        <v>241</v>
      </c>
    </row>
    <row r="33" spans="1:6" ht="12.75">
      <c r="A33" s="368" t="s">
        <v>237</v>
      </c>
      <c r="C33" s="368" t="s">
        <v>242</v>
      </c>
      <c r="F33" s="368" t="s">
        <v>243</v>
      </c>
    </row>
    <row r="34" spans="1:4" ht="12.75">
      <c r="A34" s="368"/>
      <c r="D34" s="368"/>
    </row>
    <row r="35" spans="1:6" ht="12.75">
      <c r="A35" s="369">
        <v>2</v>
      </c>
      <c r="B35" s="360" t="s">
        <v>244</v>
      </c>
      <c r="F35" s="360">
        <f>F36+F37</f>
        <v>14.22</v>
      </c>
    </row>
    <row r="36" spans="1:6" ht="12.75">
      <c r="A36" s="367" t="s">
        <v>98</v>
      </c>
      <c r="B36" s="360" t="s">
        <v>11</v>
      </c>
      <c r="F36" s="360">
        <v>14.22</v>
      </c>
    </row>
    <row r="37" spans="1:6" ht="12.75">
      <c r="A37" s="367" t="s">
        <v>99</v>
      </c>
      <c r="B37" s="360" t="s">
        <v>12</v>
      </c>
      <c r="F37" s="360">
        <v>0</v>
      </c>
    </row>
    <row r="39" spans="1:6" ht="12.75">
      <c r="A39" s="369">
        <v>3</v>
      </c>
      <c r="B39" s="360" t="s">
        <v>13</v>
      </c>
      <c r="F39" s="360">
        <v>14.5</v>
      </c>
    </row>
    <row r="40" spans="1:6" ht="12.75">
      <c r="A40" s="367" t="s">
        <v>101</v>
      </c>
      <c r="B40" s="360" t="s">
        <v>14</v>
      </c>
      <c r="F40" s="360">
        <v>13.5</v>
      </c>
    </row>
    <row r="41" spans="1:6" ht="12.75">
      <c r="A41" s="369">
        <v>4</v>
      </c>
      <c r="B41" s="360" t="s">
        <v>206</v>
      </c>
      <c r="F41" s="360">
        <v>0</v>
      </c>
    </row>
    <row r="42" spans="1:6" ht="12.75">
      <c r="A42" s="369">
        <v>5</v>
      </c>
      <c r="B42" s="360" t="s">
        <v>15</v>
      </c>
      <c r="F42" s="360">
        <v>20.11</v>
      </c>
    </row>
    <row r="43" spans="1:6" ht="12.75">
      <c r="A43" s="369">
        <v>6</v>
      </c>
      <c r="B43" s="366" t="s">
        <v>245</v>
      </c>
      <c r="F43" s="360">
        <f>F35+F39+F41+F42</f>
        <v>48.83</v>
      </c>
    </row>
    <row r="46" ht="12.75">
      <c r="A46" s="366" t="s">
        <v>246</v>
      </c>
    </row>
    <row r="48" spans="1:6" ht="12.75">
      <c r="A48" s="368" t="s">
        <v>237</v>
      </c>
      <c r="C48" s="368" t="s">
        <v>247</v>
      </c>
      <c r="F48" s="368" t="s">
        <v>248</v>
      </c>
    </row>
    <row r="49" spans="1:4" ht="12.75">
      <c r="A49" s="368"/>
      <c r="D49" s="368"/>
    </row>
    <row r="50" ht="12.75">
      <c r="B50" s="366" t="s">
        <v>249</v>
      </c>
    </row>
    <row r="51" spans="1:7" ht="12.75">
      <c r="A51" s="369">
        <v>7</v>
      </c>
      <c r="B51" s="360" t="s">
        <v>16</v>
      </c>
      <c r="F51" s="370">
        <v>843100</v>
      </c>
      <c r="G51" s="368"/>
    </row>
    <row r="52" spans="1:7" ht="12.75">
      <c r="A52" s="367" t="s">
        <v>105</v>
      </c>
      <c r="B52" s="360" t="s">
        <v>17</v>
      </c>
      <c r="F52" s="360">
        <v>843100</v>
      </c>
      <c r="G52" s="368"/>
    </row>
    <row r="53" spans="1:6" ht="12.75">
      <c r="A53" s="369">
        <v>8</v>
      </c>
      <c r="B53" s="360" t="s">
        <v>19</v>
      </c>
      <c r="F53" s="360">
        <v>691186</v>
      </c>
    </row>
    <row r="54" spans="1:6" ht="12.75">
      <c r="A54" s="369">
        <v>9</v>
      </c>
      <c r="B54" s="360" t="s">
        <v>20</v>
      </c>
      <c r="F54" s="360">
        <v>207922</v>
      </c>
    </row>
    <row r="56" ht="12.75">
      <c r="B56" s="366" t="s">
        <v>5</v>
      </c>
    </row>
    <row r="57" spans="1:6" ht="12.75">
      <c r="A57" s="369">
        <v>10</v>
      </c>
      <c r="B57" s="360" t="s">
        <v>21</v>
      </c>
      <c r="F57" s="360">
        <v>211886</v>
      </c>
    </row>
    <row r="58" spans="1:6" ht="12.75">
      <c r="A58" s="368" t="s">
        <v>111</v>
      </c>
      <c r="B58" s="360" t="s">
        <v>22</v>
      </c>
      <c r="F58" s="360" t="s">
        <v>183</v>
      </c>
    </row>
    <row r="59" spans="1:6" ht="12.75">
      <c r="A59" s="369">
        <v>11</v>
      </c>
      <c r="B59" s="360" t="s">
        <v>250</v>
      </c>
      <c r="F59" s="360">
        <v>456225</v>
      </c>
    </row>
    <row r="60" spans="1:6" ht="12.75">
      <c r="A60" s="368" t="s">
        <v>113</v>
      </c>
      <c r="B60" s="360" t="s">
        <v>24</v>
      </c>
      <c r="F60" s="360">
        <v>360400</v>
      </c>
    </row>
    <row r="61" spans="1:6" ht="12.75">
      <c r="A61" s="368" t="s">
        <v>114</v>
      </c>
      <c r="B61" s="360" t="s">
        <v>25</v>
      </c>
      <c r="F61" s="360">
        <v>95825</v>
      </c>
    </row>
    <row r="62" spans="1:6" ht="12.75">
      <c r="A62" s="369">
        <v>12</v>
      </c>
      <c r="B62" s="360" t="s">
        <v>26</v>
      </c>
      <c r="F62" s="360">
        <v>27500</v>
      </c>
    </row>
    <row r="63" spans="1:6" ht="12.75">
      <c r="A63" s="369">
        <v>13</v>
      </c>
      <c r="B63" s="360" t="s">
        <v>27</v>
      </c>
      <c r="F63" s="360">
        <v>21200</v>
      </c>
    </row>
    <row r="64" spans="1:6" ht="12.75">
      <c r="A64" s="369">
        <v>14</v>
      </c>
      <c r="B64" s="360" t="s">
        <v>28</v>
      </c>
      <c r="F64" s="360">
        <v>122736</v>
      </c>
    </row>
    <row r="65" spans="1:6" ht="12.75">
      <c r="A65" s="367" t="s">
        <v>118</v>
      </c>
      <c r="B65" s="360" t="s">
        <v>29</v>
      </c>
      <c r="F65" s="360">
        <v>74173</v>
      </c>
    </row>
    <row r="66" spans="1:7" ht="12.75">
      <c r="A66" s="369">
        <v>15</v>
      </c>
      <c r="B66" s="360" t="s">
        <v>251</v>
      </c>
      <c r="F66" s="360">
        <v>5943</v>
      </c>
      <c r="G66" s="368"/>
    </row>
    <row r="67" spans="1:6" ht="12.75">
      <c r="A67" s="369">
        <v>16</v>
      </c>
      <c r="B67" s="360" t="s">
        <v>31</v>
      </c>
      <c r="F67" s="360">
        <v>0</v>
      </c>
    </row>
    <row r="69" spans="1:6" ht="12.75">
      <c r="A69" s="369">
        <v>17</v>
      </c>
      <c r="B69" s="360" t="s">
        <v>32</v>
      </c>
      <c r="F69" s="360">
        <v>17925</v>
      </c>
    </row>
    <row r="70" spans="1:6" ht="12.75">
      <c r="A70" s="369">
        <v>18</v>
      </c>
      <c r="B70" s="360" t="s">
        <v>33</v>
      </c>
      <c r="F70" s="360">
        <v>52084</v>
      </c>
    </row>
    <row r="71" spans="1:6" ht="12.75">
      <c r="A71" s="369">
        <v>19</v>
      </c>
      <c r="B71" s="360" t="s">
        <v>34</v>
      </c>
      <c r="F71" s="360">
        <v>125352</v>
      </c>
    </row>
    <row r="72" spans="1:6" ht="12.75">
      <c r="A72" s="369">
        <v>20</v>
      </c>
      <c r="B72" s="360" t="s">
        <v>253</v>
      </c>
      <c r="F72" s="360">
        <v>84039</v>
      </c>
    </row>
    <row r="73" spans="1:6" ht="12.75">
      <c r="A73" s="369">
        <v>21</v>
      </c>
      <c r="B73" s="360" t="s">
        <v>36</v>
      </c>
      <c r="F73" s="360">
        <v>64911</v>
      </c>
    </row>
    <row r="74" spans="1:6" ht="12.75">
      <c r="A74" s="369">
        <v>22</v>
      </c>
      <c r="B74" s="366" t="s">
        <v>254</v>
      </c>
      <c r="F74" s="360">
        <f>SUM(F51,F53,F54,F57,F59,F62:F64,F66,F67,F69:F73)</f>
        <v>2932009</v>
      </c>
    </row>
    <row r="75" spans="1:6" ht="12.75">
      <c r="A75" s="369">
        <v>23</v>
      </c>
      <c r="B75" s="360" t="s">
        <v>37</v>
      </c>
      <c r="F75" s="360">
        <v>289503</v>
      </c>
    </row>
    <row r="76" spans="1:6" ht="12.75">
      <c r="A76" s="368" t="s">
        <v>129</v>
      </c>
      <c r="B76" s="360" t="s">
        <v>255</v>
      </c>
      <c r="F76" s="360">
        <f>F74+F75</f>
        <v>3221512</v>
      </c>
    </row>
    <row r="77" ht="12.75">
      <c r="A77" s="368"/>
    </row>
    <row r="78" ht="12.75">
      <c r="A78" s="368"/>
    </row>
    <row r="79" ht="12.75">
      <c r="A79" s="362" t="s">
        <v>256</v>
      </c>
    </row>
    <row r="81" spans="1:6" ht="12.75">
      <c r="A81" s="368" t="s">
        <v>257</v>
      </c>
      <c r="C81" s="371" t="s">
        <v>247</v>
      </c>
      <c r="E81" s="368" t="s">
        <v>6</v>
      </c>
      <c r="F81" s="368" t="s">
        <v>258</v>
      </c>
    </row>
    <row r="83" ht="12.75">
      <c r="B83" s="360" t="s">
        <v>259</v>
      </c>
    </row>
    <row r="84" ht="12.75">
      <c r="B84" s="360" t="s">
        <v>260</v>
      </c>
    </row>
    <row r="85" ht="12.75">
      <c r="B85" s="360" t="s">
        <v>261</v>
      </c>
    </row>
    <row r="86" ht="12.75">
      <c r="B86" s="360" t="s">
        <v>262</v>
      </c>
    </row>
    <row r="87" spans="1:6" ht="12.75">
      <c r="A87" s="369">
        <v>24</v>
      </c>
      <c r="B87" s="360" t="s">
        <v>263</v>
      </c>
      <c r="E87" s="360">
        <f>SUM(E89,E92,E93,E94)</f>
        <v>13252</v>
      </c>
      <c r="F87" s="360">
        <f>SUM(F89,F92,F93,F94)</f>
        <v>201368</v>
      </c>
    </row>
    <row r="88" spans="1:6" ht="12.75">
      <c r="A88" s="369">
        <v>25</v>
      </c>
      <c r="B88" s="360" t="s">
        <v>264</v>
      </c>
      <c r="E88" s="360">
        <v>11578</v>
      </c>
      <c r="F88" s="360">
        <v>159362</v>
      </c>
    </row>
    <row r="89" spans="1:6" ht="12.75">
      <c r="A89" s="368" t="s">
        <v>132</v>
      </c>
      <c r="B89" s="360" t="s">
        <v>38</v>
      </c>
      <c r="E89" s="360">
        <f>E90+E91</f>
        <v>9152</v>
      </c>
      <c r="F89" s="360">
        <v>154327</v>
      </c>
    </row>
    <row r="90" spans="1:6" ht="12.75">
      <c r="A90" s="368" t="s">
        <v>134</v>
      </c>
      <c r="B90" s="360" t="s">
        <v>40</v>
      </c>
      <c r="E90" s="360">
        <v>5570</v>
      </c>
      <c r="F90" s="368" t="s">
        <v>265</v>
      </c>
    </row>
    <row r="91" spans="1:6" ht="12.75">
      <c r="A91" s="368" t="s">
        <v>135</v>
      </c>
      <c r="B91" s="360" t="s">
        <v>41</v>
      </c>
      <c r="E91" s="360">
        <v>3582</v>
      </c>
      <c r="F91" s="368" t="s">
        <v>265</v>
      </c>
    </row>
    <row r="92" spans="1:6" ht="12.75">
      <c r="A92" s="368" t="s">
        <v>136</v>
      </c>
      <c r="B92" s="360" t="s">
        <v>42</v>
      </c>
      <c r="E92" s="360">
        <v>1650</v>
      </c>
      <c r="F92" s="360">
        <v>14551</v>
      </c>
    </row>
    <row r="93" spans="1:6" ht="12.75">
      <c r="A93" s="368" t="s">
        <v>137</v>
      </c>
      <c r="B93" s="360" t="s">
        <v>43</v>
      </c>
      <c r="E93" s="360">
        <v>2450</v>
      </c>
      <c r="F93" s="360">
        <v>30736</v>
      </c>
    </row>
    <row r="94" spans="1:6" ht="12.75">
      <c r="A94" s="368" t="s">
        <v>138</v>
      </c>
      <c r="B94" s="360" t="s">
        <v>44</v>
      </c>
      <c r="E94" s="360">
        <v>0</v>
      </c>
      <c r="F94" s="360">
        <v>1754</v>
      </c>
    </row>
    <row r="95" spans="1:6" ht="12.75">
      <c r="A95" s="368" t="s">
        <v>139</v>
      </c>
      <c r="B95" s="360" t="s">
        <v>45</v>
      </c>
      <c r="E95" s="360">
        <v>611</v>
      </c>
      <c r="F95" s="368" t="s">
        <v>265</v>
      </c>
    </row>
    <row r="96" spans="1:6" ht="12.75">
      <c r="A96" s="367" t="s">
        <v>133</v>
      </c>
      <c r="B96" s="360" t="s">
        <v>63</v>
      </c>
      <c r="E96" s="360">
        <v>9886</v>
      </c>
      <c r="F96" s="360">
        <v>135863</v>
      </c>
    </row>
    <row r="98" ht="12.75">
      <c r="B98" s="360" t="s">
        <v>267</v>
      </c>
    </row>
    <row r="99" ht="12.75">
      <c r="B99" s="360" t="s">
        <v>268</v>
      </c>
    </row>
    <row r="100" spans="1:6" ht="12.75">
      <c r="A100" s="369">
        <v>26</v>
      </c>
      <c r="B100" s="360" t="s">
        <v>269</v>
      </c>
      <c r="E100" s="360">
        <v>0</v>
      </c>
      <c r="F100" s="360">
        <v>0</v>
      </c>
    </row>
    <row r="101" spans="1:6" ht="12.75">
      <c r="A101" s="369">
        <v>27</v>
      </c>
      <c r="B101" s="360" t="s">
        <v>264</v>
      </c>
      <c r="E101" s="360">
        <v>0</v>
      </c>
      <c r="F101" s="360">
        <v>0</v>
      </c>
    </row>
    <row r="103" ht="12.75">
      <c r="B103" s="360" t="s">
        <v>270</v>
      </c>
    </row>
    <row r="104" ht="12.75">
      <c r="B104" s="360" t="s">
        <v>271</v>
      </c>
    </row>
    <row r="105" spans="1:6" ht="12.75">
      <c r="A105" s="369">
        <v>28</v>
      </c>
      <c r="B105" s="360" t="s">
        <v>303</v>
      </c>
      <c r="E105" s="360">
        <v>120</v>
      </c>
      <c r="F105" s="360">
        <v>2258</v>
      </c>
    </row>
    <row r="106" spans="1:6" ht="12.75">
      <c r="A106" s="369">
        <v>29</v>
      </c>
      <c r="B106" s="360" t="s">
        <v>272</v>
      </c>
      <c r="E106" s="360">
        <v>120</v>
      </c>
      <c r="F106" s="360">
        <v>2258</v>
      </c>
    </row>
    <row r="107" spans="1:6" ht="12.75">
      <c r="A107" s="367" t="s">
        <v>144</v>
      </c>
      <c r="B107" s="360" t="s">
        <v>207</v>
      </c>
      <c r="E107" s="360">
        <v>0</v>
      </c>
      <c r="F107" s="360">
        <v>812</v>
      </c>
    </row>
    <row r="108" spans="1:6" ht="12.75">
      <c r="A108" s="368" t="s">
        <v>145</v>
      </c>
      <c r="B108" s="360" t="s">
        <v>208</v>
      </c>
      <c r="E108" s="360">
        <v>34</v>
      </c>
      <c r="F108" s="360">
        <v>310</v>
      </c>
    </row>
    <row r="109" spans="1:6" ht="12.75">
      <c r="A109" s="368" t="s">
        <v>158</v>
      </c>
      <c r="B109" s="360" t="s">
        <v>68</v>
      </c>
      <c r="E109" s="368" t="s">
        <v>265</v>
      </c>
      <c r="F109" s="360">
        <v>6625</v>
      </c>
    </row>
    <row r="110" ht="12.75">
      <c r="A110" s="368"/>
    </row>
    <row r="111" ht="12.75">
      <c r="B111" s="360" t="s">
        <v>273</v>
      </c>
    </row>
    <row r="112" spans="1:6" ht="12.75">
      <c r="A112" s="369">
        <v>30</v>
      </c>
      <c r="B112" s="360" t="s">
        <v>269</v>
      </c>
      <c r="E112" s="360">
        <v>30350</v>
      </c>
      <c r="F112" s="360">
        <v>879408</v>
      </c>
    </row>
    <row r="113" spans="1:6" ht="12.75">
      <c r="A113" s="369">
        <v>31</v>
      </c>
      <c r="B113" s="360" t="s">
        <v>264</v>
      </c>
      <c r="E113" s="360">
        <v>262</v>
      </c>
      <c r="F113" s="360">
        <v>37635</v>
      </c>
    </row>
    <row r="115" spans="1:6" ht="12.75">
      <c r="A115" s="369">
        <v>32</v>
      </c>
      <c r="B115" s="360" t="s">
        <v>51</v>
      </c>
      <c r="E115" s="360">
        <v>21</v>
      </c>
      <c r="F115" s="360">
        <v>279</v>
      </c>
    </row>
    <row r="116" spans="1:6" ht="12.75">
      <c r="A116" s="369">
        <v>33</v>
      </c>
      <c r="B116" s="360" t="s">
        <v>275</v>
      </c>
      <c r="E116" s="360">
        <v>29</v>
      </c>
      <c r="F116" s="360">
        <v>176</v>
      </c>
    </row>
    <row r="117" spans="1:6" ht="12.75">
      <c r="A117" s="369">
        <v>34</v>
      </c>
      <c r="B117" s="360" t="s">
        <v>276</v>
      </c>
      <c r="E117" s="360">
        <v>473</v>
      </c>
      <c r="F117" s="360">
        <v>18774</v>
      </c>
    </row>
    <row r="118" ht="12.75">
      <c r="A118" s="369"/>
    </row>
    <row r="119" ht="12.75">
      <c r="B119" s="360" t="s">
        <v>277</v>
      </c>
    </row>
    <row r="120" spans="1:6" ht="12.75">
      <c r="A120" s="369">
        <v>35</v>
      </c>
      <c r="B120" s="360" t="s">
        <v>269</v>
      </c>
      <c r="E120" s="360">
        <v>119</v>
      </c>
      <c r="F120" s="360">
        <v>2570</v>
      </c>
    </row>
    <row r="121" spans="1:6" ht="12.75">
      <c r="A121" s="369">
        <v>36</v>
      </c>
      <c r="B121" s="360" t="s">
        <v>264</v>
      </c>
      <c r="E121" s="360">
        <v>89</v>
      </c>
      <c r="F121" s="360">
        <v>1801</v>
      </c>
    </row>
    <row r="123" ht="12.75">
      <c r="B123" s="360" t="s">
        <v>278</v>
      </c>
    </row>
    <row r="124" spans="1:6" ht="12.75">
      <c r="A124" s="369">
        <v>37</v>
      </c>
      <c r="B124" s="360" t="s">
        <v>269</v>
      </c>
      <c r="E124" s="360">
        <v>421</v>
      </c>
      <c r="F124" s="360">
        <v>5858</v>
      </c>
    </row>
    <row r="125" spans="1:6" ht="12.75">
      <c r="A125" s="369">
        <v>38</v>
      </c>
      <c r="B125" s="360" t="s">
        <v>264</v>
      </c>
      <c r="E125" s="360">
        <v>413</v>
      </c>
      <c r="F125" s="360">
        <v>4459</v>
      </c>
    </row>
    <row r="126" ht="12.75">
      <c r="A126" s="369"/>
    </row>
    <row r="127" spans="1:2" ht="12.75">
      <c r="A127" s="369"/>
      <c r="B127" s="360" t="s">
        <v>279</v>
      </c>
    </row>
    <row r="128" spans="1:6" ht="12.75">
      <c r="A128" s="369">
        <v>39</v>
      </c>
      <c r="B128" s="360" t="s">
        <v>269</v>
      </c>
      <c r="E128" s="360">
        <v>194</v>
      </c>
      <c r="F128" s="360">
        <v>2008</v>
      </c>
    </row>
    <row r="129" spans="1:6" ht="12.75">
      <c r="A129" s="369">
        <v>40</v>
      </c>
      <c r="B129" s="360" t="s">
        <v>264</v>
      </c>
      <c r="E129" s="360">
        <v>104</v>
      </c>
      <c r="F129" s="360">
        <v>1573</v>
      </c>
    </row>
    <row r="131" spans="1:6" ht="12.75">
      <c r="A131" s="369">
        <v>41</v>
      </c>
      <c r="B131" s="360" t="s">
        <v>60</v>
      </c>
      <c r="E131" s="360">
        <v>0</v>
      </c>
      <c r="F131" s="360">
        <v>0</v>
      </c>
    </row>
    <row r="134" ht="12.75">
      <c r="A134" s="366" t="s">
        <v>280</v>
      </c>
    </row>
    <row r="135" ht="12.75">
      <c r="A135" s="366"/>
    </row>
    <row r="136" spans="1:6" ht="12.75">
      <c r="A136" s="366"/>
      <c r="F136" s="368" t="s">
        <v>239</v>
      </c>
    </row>
    <row r="138" ht="12.75">
      <c r="B138" s="360" t="s">
        <v>281</v>
      </c>
    </row>
    <row r="139" spans="1:6" ht="12.75">
      <c r="A139" s="369">
        <v>42</v>
      </c>
      <c r="B139" s="360" t="s">
        <v>73</v>
      </c>
      <c r="F139" s="360">
        <v>61030</v>
      </c>
    </row>
    <row r="140" spans="1:6" ht="12.75">
      <c r="A140" s="367" t="s">
        <v>160</v>
      </c>
      <c r="B140" s="360" t="s">
        <v>74</v>
      </c>
      <c r="F140" s="360">
        <v>26975</v>
      </c>
    </row>
    <row r="141" spans="1:6" ht="12.75">
      <c r="A141" s="367" t="s">
        <v>161</v>
      </c>
      <c r="B141" s="360" t="s">
        <v>75</v>
      </c>
      <c r="F141" s="360">
        <v>576</v>
      </c>
    </row>
    <row r="142" spans="1:6" ht="12.75">
      <c r="A142" s="369">
        <v>43</v>
      </c>
      <c r="B142" s="360" t="s">
        <v>282</v>
      </c>
      <c r="F142" s="360">
        <v>13334</v>
      </c>
    </row>
    <row r="144" spans="2:6" ht="12.75">
      <c r="B144" s="360" t="s">
        <v>283</v>
      </c>
      <c r="F144" s="360">
        <v>0</v>
      </c>
    </row>
    <row r="145" ht="12.75">
      <c r="B145" s="360" t="s">
        <v>284</v>
      </c>
    </row>
    <row r="146" spans="1:6" ht="12.75">
      <c r="A146" s="369">
        <v>44</v>
      </c>
      <c r="B146" s="360" t="s">
        <v>285</v>
      </c>
      <c r="F146" s="360">
        <v>1490</v>
      </c>
    </row>
    <row r="147" spans="1:6" ht="12.75">
      <c r="A147" s="369">
        <v>45</v>
      </c>
      <c r="B147" s="360" t="s">
        <v>286</v>
      </c>
      <c r="F147" s="360">
        <v>2132</v>
      </c>
    </row>
    <row r="148" spans="1:6" ht="12.75">
      <c r="A148" s="369">
        <v>46</v>
      </c>
      <c r="B148" s="366" t="s">
        <v>205</v>
      </c>
      <c r="F148" s="360">
        <v>3622</v>
      </c>
    </row>
    <row r="149" spans="1:6" ht="12.75">
      <c r="A149" s="368" t="s">
        <v>166</v>
      </c>
      <c r="B149" s="360" t="s">
        <v>287</v>
      </c>
      <c r="F149" s="360">
        <v>1764</v>
      </c>
    </row>
    <row r="150" spans="1:6" ht="12.75">
      <c r="A150" s="368" t="s">
        <v>167</v>
      </c>
      <c r="B150" s="360" t="s">
        <v>288</v>
      </c>
      <c r="F150" s="360">
        <v>172</v>
      </c>
    </row>
    <row r="152" ht="12.75">
      <c r="B152" s="360" t="s">
        <v>289</v>
      </c>
    </row>
    <row r="153" ht="12.75">
      <c r="B153" s="360" t="s">
        <v>290</v>
      </c>
    </row>
    <row r="154" spans="1:6" ht="12.75">
      <c r="A154" s="369">
        <v>47</v>
      </c>
      <c r="B154" s="360" t="s">
        <v>285</v>
      </c>
      <c r="F154" s="360">
        <v>631</v>
      </c>
    </row>
    <row r="155" spans="1:6" ht="12.75">
      <c r="A155" s="369">
        <v>48</v>
      </c>
      <c r="B155" s="360" t="s">
        <v>286</v>
      </c>
      <c r="F155" s="360">
        <v>3331</v>
      </c>
    </row>
    <row r="156" spans="1:6" ht="12.75">
      <c r="A156" s="369">
        <v>49</v>
      </c>
      <c r="B156" s="366" t="s">
        <v>205</v>
      </c>
      <c r="F156" s="360">
        <v>3962</v>
      </c>
    </row>
    <row r="157" spans="1:6" ht="12.75">
      <c r="A157" s="368" t="s">
        <v>171</v>
      </c>
      <c r="B157" s="360" t="s">
        <v>291</v>
      </c>
      <c r="F157" s="360">
        <v>2859</v>
      </c>
    </row>
    <row r="158" spans="1:6" ht="12.75">
      <c r="A158" s="368" t="s">
        <v>172</v>
      </c>
      <c r="B158" s="360" t="s">
        <v>292</v>
      </c>
      <c r="F158" s="360">
        <v>312</v>
      </c>
    </row>
    <row r="160" ht="12.75">
      <c r="B160" s="360" t="s">
        <v>293</v>
      </c>
    </row>
    <row r="161" spans="1:6" ht="12.75">
      <c r="A161" s="369">
        <v>50</v>
      </c>
      <c r="B161" s="360" t="s">
        <v>294</v>
      </c>
      <c r="F161" s="360">
        <v>488</v>
      </c>
    </row>
    <row r="162" spans="1:6" ht="12.75">
      <c r="A162" s="367" t="s">
        <v>174</v>
      </c>
      <c r="B162" s="360" t="s">
        <v>295</v>
      </c>
      <c r="F162" s="360">
        <v>306</v>
      </c>
    </row>
    <row r="163" spans="1:6" ht="12.75">
      <c r="A163" s="369">
        <v>51</v>
      </c>
      <c r="B163" s="360" t="s">
        <v>296</v>
      </c>
      <c r="F163" s="360">
        <v>4038</v>
      </c>
    </row>
    <row r="164" spans="1:6" ht="12.75">
      <c r="A164" s="368" t="s">
        <v>176</v>
      </c>
      <c r="B164" s="360" t="s">
        <v>297</v>
      </c>
      <c r="F164" s="360">
        <v>427</v>
      </c>
    </row>
    <row r="165" ht="12.75">
      <c r="B165" s="360" t="s">
        <v>298</v>
      </c>
    </row>
    <row r="166" spans="1:6" ht="12.75">
      <c r="A166" s="368" t="s">
        <v>177</v>
      </c>
      <c r="B166" s="360" t="s">
        <v>297</v>
      </c>
      <c r="F166" s="360">
        <v>3611</v>
      </c>
    </row>
    <row r="167" ht="12.75">
      <c r="B167" s="360" t="s">
        <v>299</v>
      </c>
    </row>
    <row r="169" ht="12.75">
      <c r="A169" s="366" t="s">
        <v>300</v>
      </c>
    </row>
    <row r="171" spans="1:6" ht="12.75">
      <c r="A171" s="368" t="s">
        <v>257</v>
      </c>
      <c r="C171" s="368" t="s">
        <v>247</v>
      </c>
      <c r="F171" s="368" t="s">
        <v>239</v>
      </c>
    </row>
    <row r="173" spans="1:6" ht="12.75">
      <c r="A173" s="369">
        <v>52</v>
      </c>
      <c r="B173" s="360" t="s">
        <v>91</v>
      </c>
      <c r="F173" s="360">
        <v>68.5</v>
      </c>
    </row>
    <row r="174" spans="1:6" ht="12.75">
      <c r="A174" s="367" t="s">
        <v>179</v>
      </c>
      <c r="B174" s="360" t="s">
        <v>301</v>
      </c>
      <c r="F174" s="360">
        <v>54</v>
      </c>
    </row>
    <row r="175" ht="12.75">
      <c r="B175" s="360" t="s">
        <v>302</v>
      </c>
    </row>
    <row r="176" spans="1:6" ht="12.75">
      <c r="A176" s="369">
        <v>53</v>
      </c>
      <c r="B176" s="360" t="s">
        <v>93</v>
      </c>
      <c r="F176" s="360">
        <v>6383</v>
      </c>
    </row>
    <row r="177" spans="1:6" ht="12.75">
      <c r="A177" s="369">
        <v>54</v>
      </c>
      <c r="B177" s="360" t="s">
        <v>94</v>
      </c>
      <c r="F177" s="360">
        <v>638</v>
      </c>
    </row>
    <row r="179" ht="12.75">
      <c r="B179" s="372"/>
    </row>
  </sheetData>
  <mergeCells count="1">
    <mergeCell ref="C15:D15"/>
  </mergeCells>
  <printOptions gridLines="1"/>
  <pageMargins left="0.75" right="0.75" top="1" bottom="1" header="0.5" footer="0.5"/>
  <pageSetup orientation="portrait" r:id="rId1"/>
  <headerFooter alignWithMargins="0">
    <oddFooter>&amp;C&amp;F&amp;RPage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L180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390" customWidth="1"/>
  </cols>
  <sheetData>
    <row r="1" spans="1:3" ht="18">
      <c r="A1" s="388" t="s">
        <v>218</v>
      </c>
      <c r="B1" s="389"/>
      <c r="C1" s="389"/>
    </row>
    <row r="2" spans="1:3" ht="18">
      <c r="A2" s="389" t="s">
        <v>219</v>
      </c>
      <c r="B2" s="389"/>
      <c r="C2" s="389"/>
    </row>
    <row r="3" spans="1:4" ht="18">
      <c r="A3" s="391" t="s">
        <v>220</v>
      </c>
      <c r="B3" s="389"/>
      <c r="C3" s="389" t="s">
        <v>456</v>
      </c>
      <c r="D3" s="392">
        <v>35658</v>
      </c>
    </row>
    <row r="5" spans="1:5" ht="12.75">
      <c r="A5" s="393" t="s">
        <v>222</v>
      </c>
      <c r="B5" s="394" t="s">
        <v>457</v>
      </c>
      <c r="C5" s="395"/>
      <c r="D5" s="395"/>
      <c r="E5" s="396"/>
    </row>
    <row r="7" spans="1:5" ht="12.75">
      <c r="A7" s="397" t="s">
        <v>223</v>
      </c>
      <c r="C7" s="394" t="s">
        <v>458</v>
      </c>
      <c r="D7" s="395"/>
      <c r="E7" s="396"/>
    </row>
    <row r="9" spans="1:5" ht="12.75">
      <c r="A9" s="397" t="s">
        <v>225</v>
      </c>
      <c r="C9" s="394" t="s">
        <v>459</v>
      </c>
      <c r="D9" s="395"/>
      <c r="E9" s="396"/>
    </row>
    <row r="11" spans="1:3" ht="12.75">
      <c r="A11" s="397" t="s">
        <v>227</v>
      </c>
      <c r="B11" s="394" t="s">
        <v>460</v>
      </c>
      <c r="C11" s="396"/>
    </row>
    <row r="13" spans="1:3" ht="12.75">
      <c r="A13" s="397" t="s">
        <v>229</v>
      </c>
      <c r="B13" s="394" t="s">
        <v>461</v>
      </c>
      <c r="C13" s="396"/>
    </row>
    <row r="15" spans="1:4" ht="12.75">
      <c r="A15" s="397" t="s">
        <v>231</v>
      </c>
      <c r="C15" s="398" t="s">
        <v>462</v>
      </c>
      <c r="D15" s="399"/>
    </row>
    <row r="19" ht="12.75">
      <c r="A19" s="397" t="s">
        <v>233</v>
      </c>
    </row>
    <row r="20" ht="12.75">
      <c r="A20" s="397" t="s">
        <v>234</v>
      </c>
    </row>
    <row r="21" ht="12.75">
      <c r="A21" s="397" t="s">
        <v>235</v>
      </c>
    </row>
    <row r="22" ht="12.75">
      <c r="A22" s="397"/>
    </row>
    <row r="24" ht="12.75">
      <c r="A24" s="397" t="s">
        <v>236</v>
      </c>
    </row>
    <row r="25" ht="12.75">
      <c r="A25" s="397"/>
    </row>
    <row r="26" spans="1:6" ht="12.75">
      <c r="A26" s="400" t="s">
        <v>237</v>
      </c>
      <c r="C26" s="401" t="s">
        <v>238</v>
      </c>
      <c r="F26" s="401" t="s">
        <v>239</v>
      </c>
    </row>
    <row r="28" spans="1:6" ht="12.75">
      <c r="A28" s="402">
        <v>1</v>
      </c>
      <c r="B28" s="390" t="s">
        <v>240</v>
      </c>
      <c r="F28" s="390">
        <v>1</v>
      </c>
    </row>
    <row r="29" ht="12.75">
      <c r="A29" s="402"/>
    </row>
    <row r="31" ht="12.75">
      <c r="A31" s="393" t="s">
        <v>463</v>
      </c>
    </row>
    <row r="33" spans="1:6" ht="12.75">
      <c r="A33" s="401" t="s">
        <v>237</v>
      </c>
      <c r="C33" s="401" t="s">
        <v>242</v>
      </c>
      <c r="F33" s="401" t="s">
        <v>243</v>
      </c>
    </row>
    <row r="34" spans="1:4" ht="12.75">
      <c r="A34" s="401"/>
      <c r="D34" s="401"/>
    </row>
    <row r="35" spans="1:6" ht="12.75">
      <c r="A35" s="402">
        <v>2</v>
      </c>
      <c r="B35" s="390" t="s">
        <v>244</v>
      </c>
      <c r="F35" s="390">
        <v>13.7</v>
      </c>
    </row>
    <row r="36" spans="1:6" ht="12.75">
      <c r="A36" s="400" t="s">
        <v>98</v>
      </c>
      <c r="B36" s="390" t="s">
        <v>11</v>
      </c>
      <c r="F36" s="390">
        <v>12.7</v>
      </c>
    </row>
    <row r="37" spans="1:6" ht="12.75">
      <c r="A37" s="400" t="s">
        <v>99</v>
      </c>
      <c r="B37" s="390" t="s">
        <v>12</v>
      </c>
      <c r="F37" s="390">
        <v>1</v>
      </c>
    </row>
    <row r="39" spans="1:6" ht="12.75">
      <c r="A39" s="402">
        <v>3</v>
      </c>
      <c r="B39" s="390" t="s">
        <v>13</v>
      </c>
      <c r="F39" s="390">
        <v>19.8</v>
      </c>
    </row>
    <row r="40" spans="1:6" ht="12.75">
      <c r="A40" s="400" t="s">
        <v>101</v>
      </c>
      <c r="B40" s="390" t="s">
        <v>14</v>
      </c>
      <c r="F40" s="390">
        <v>19.8</v>
      </c>
    </row>
    <row r="41" spans="1:6" ht="12.75">
      <c r="A41" s="402">
        <v>4</v>
      </c>
      <c r="B41" s="390" t="s">
        <v>206</v>
      </c>
      <c r="F41" s="390">
        <v>0</v>
      </c>
    </row>
    <row r="42" spans="1:6" ht="12.75">
      <c r="A42" s="402">
        <v>5</v>
      </c>
      <c r="B42" s="390" t="s">
        <v>15</v>
      </c>
      <c r="F42" s="390">
        <v>18.25</v>
      </c>
    </row>
    <row r="43" spans="1:6" ht="12.75">
      <c r="A43" s="402">
        <v>6</v>
      </c>
      <c r="B43" s="397" t="s">
        <v>245</v>
      </c>
      <c r="F43" s="390">
        <f>F35+F39+F41+F42</f>
        <v>51.75</v>
      </c>
    </row>
    <row r="46" ht="12.75">
      <c r="A46" s="397" t="s">
        <v>246</v>
      </c>
    </row>
    <row r="48" spans="1:6" ht="12.75">
      <c r="A48" s="401" t="s">
        <v>237</v>
      </c>
      <c r="C48" s="401" t="s">
        <v>247</v>
      </c>
      <c r="F48" s="401" t="s">
        <v>248</v>
      </c>
    </row>
    <row r="49" spans="1:4" ht="12.75">
      <c r="A49" s="401"/>
      <c r="D49" s="401"/>
    </row>
    <row r="50" ht="12.75">
      <c r="B50" s="397" t="s">
        <v>249</v>
      </c>
    </row>
    <row r="51" spans="1:7" ht="12.75">
      <c r="A51" s="402">
        <v>7</v>
      </c>
      <c r="B51" s="390" t="s">
        <v>16</v>
      </c>
      <c r="F51" s="390">
        <v>772074</v>
      </c>
      <c r="G51" s="401"/>
    </row>
    <row r="52" spans="1:7" ht="12.75">
      <c r="A52" s="400" t="s">
        <v>105</v>
      </c>
      <c r="B52" s="390" t="s">
        <v>17</v>
      </c>
      <c r="F52" s="390">
        <v>671274</v>
      </c>
      <c r="G52" s="401"/>
    </row>
    <row r="53" spans="1:10" ht="12.75">
      <c r="A53" s="402">
        <v>8</v>
      </c>
      <c r="B53" s="390" t="s">
        <v>19</v>
      </c>
      <c r="F53" s="390">
        <v>1097974</v>
      </c>
      <c r="H53" s="397"/>
      <c r="I53" s="397"/>
      <c r="J53" s="397"/>
    </row>
    <row r="54" spans="1:10" ht="12.75">
      <c r="A54" s="402">
        <v>9</v>
      </c>
      <c r="B54" s="390" t="s">
        <v>20</v>
      </c>
      <c r="F54" s="403">
        <f>47601+75000+3498</f>
        <v>126099</v>
      </c>
      <c r="G54" s="403"/>
      <c r="H54" s="397"/>
      <c r="I54" s="397"/>
      <c r="J54" s="397"/>
    </row>
    <row r="55" spans="8:12" ht="12.75">
      <c r="H55" s="397"/>
      <c r="I55" s="397"/>
      <c r="J55" s="397"/>
      <c r="K55" s="390">
        <f>SUM(K58)*J55</f>
        <v>0</v>
      </c>
      <c r="L55" s="390">
        <f>SUM(I55+K55)</f>
        <v>0</v>
      </c>
    </row>
    <row r="56" spans="2:12" ht="12.75">
      <c r="B56" s="397" t="s">
        <v>5</v>
      </c>
      <c r="H56" s="397"/>
      <c r="I56" s="397"/>
      <c r="J56" s="397"/>
      <c r="K56" s="390">
        <f>SUM(K58)*J56</f>
        <v>0</v>
      </c>
      <c r="L56" s="390">
        <f>SUM(I56+K56)</f>
        <v>0</v>
      </c>
    </row>
    <row r="57" spans="1:12" ht="12.75">
      <c r="A57" s="402">
        <v>10</v>
      </c>
      <c r="B57" s="390" t="s">
        <v>21</v>
      </c>
      <c r="F57" s="390">
        <v>242989</v>
      </c>
      <c r="H57" s="397"/>
      <c r="I57" s="397"/>
      <c r="J57" s="397"/>
      <c r="K57" s="390">
        <f>SUM(K58)*J57</f>
        <v>0</v>
      </c>
      <c r="L57" s="390">
        <f>SUM(I57+K57)</f>
        <v>0</v>
      </c>
    </row>
    <row r="58" spans="1:12" ht="12.75">
      <c r="A58" s="401" t="s">
        <v>111</v>
      </c>
      <c r="B58" s="390" t="s">
        <v>22</v>
      </c>
      <c r="F58" s="390">
        <v>242989</v>
      </c>
      <c r="H58" s="397"/>
      <c r="I58" s="397"/>
      <c r="J58" s="397"/>
      <c r="K58" s="390">
        <v>400000</v>
      </c>
      <c r="L58" s="390">
        <f>SUM(L55:L57)</f>
        <v>0</v>
      </c>
    </row>
    <row r="59" spans="1:6" ht="12.75">
      <c r="A59" s="402">
        <v>11</v>
      </c>
      <c r="B59" s="390" t="s">
        <v>250</v>
      </c>
      <c r="F59" s="390">
        <v>130300</v>
      </c>
    </row>
    <row r="60" spans="1:6" ht="12.75">
      <c r="A60" s="401" t="s">
        <v>113</v>
      </c>
      <c r="B60" s="390" t="s">
        <v>24</v>
      </c>
      <c r="F60" s="390">
        <f>F59*75%</f>
        <v>97725</v>
      </c>
    </row>
    <row r="61" spans="1:6" ht="12.75">
      <c r="A61" s="401" t="s">
        <v>114</v>
      </c>
      <c r="B61" s="390" t="s">
        <v>25</v>
      </c>
      <c r="F61" s="390">
        <f>SUM(F59)*25%</f>
        <v>32575</v>
      </c>
    </row>
    <row r="62" spans="1:6" ht="12.75">
      <c r="A62" s="402">
        <v>12</v>
      </c>
      <c r="B62" s="390" t="s">
        <v>26</v>
      </c>
      <c r="F62" s="390">
        <v>84658</v>
      </c>
    </row>
    <row r="63" spans="1:6" ht="12.75">
      <c r="A63" s="402">
        <v>13</v>
      </c>
      <c r="B63" s="390" t="s">
        <v>27</v>
      </c>
      <c r="F63" s="390">
        <v>23823</v>
      </c>
    </row>
    <row r="64" spans="1:6" ht="12.75">
      <c r="A64" s="402">
        <v>14</v>
      </c>
      <c r="B64" s="390" t="s">
        <v>28</v>
      </c>
      <c r="F64" s="404">
        <v>165525</v>
      </c>
    </row>
    <row r="65" spans="1:8" ht="12.75">
      <c r="A65" s="400" t="s">
        <v>118</v>
      </c>
      <c r="B65" s="390" t="s">
        <v>29</v>
      </c>
      <c r="F65" s="404">
        <v>119510</v>
      </c>
      <c r="H65" s="390" t="s">
        <v>310</v>
      </c>
    </row>
    <row r="66" spans="1:7" ht="12.75">
      <c r="A66" s="402">
        <v>15</v>
      </c>
      <c r="B66" s="390" t="s">
        <v>251</v>
      </c>
      <c r="F66" s="390">
        <v>8533</v>
      </c>
      <c r="G66" s="401"/>
    </row>
    <row r="67" spans="1:6" ht="12.75">
      <c r="A67" s="402">
        <v>16</v>
      </c>
      <c r="B67" s="390" t="s">
        <v>31</v>
      </c>
      <c r="F67" s="390">
        <v>703</v>
      </c>
    </row>
    <row r="69" spans="1:6" ht="12.75">
      <c r="A69" s="402">
        <v>17</v>
      </c>
      <c r="B69" s="390" t="s">
        <v>32</v>
      </c>
      <c r="F69" s="390">
        <v>2200</v>
      </c>
    </row>
    <row r="70" spans="1:6" ht="12.75">
      <c r="A70" s="402">
        <v>18</v>
      </c>
      <c r="B70" s="390" t="s">
        <v>33</v>
      </c>
      <c r="F70" s="390">
        <v>55850</v>
      </c>
    </row>
    <row r="71" spans="1:6" ht="12.75">
      <c r="A71" s="402">
        <v>19</v>
      </c>
      <c r="B71" s="390" t="s">
        <v>34</v>
      </c>
      <c r="F71" s="390">
        <v>76087</v>
      </c>
    </row>
    <row r="72" spans="1:6" ht="12.75">
      <c r="A72" s="402">
        <v>20</v>
      </c>
      <c r="B72" s="390" t="s">
        <v>253</v>
      </c>
      <c r="F72" s="390">
        <v>135767</v>
      </c>
    </row>
    <row r="73" spans="1:6" ht="12.75">
      <c r="A73" s="402">
        <v>21</v>
      </c>
      <c r="B73" s="390" t="s">
        <v>36</v>
      </c>
      <c r="F73" s="390">
        <v>120589</v>
      </c>
    </row>
    <row r="74" spans="1:8" ht="12.75">
      <c r="A74" s="402">
        <v>22</v>
      </c>
      <c r="B74" s="397" t="s">
        <v>254</v>
      </c>
      <c r="F74" s="390">
        <f>SUM(F51,F53,F54,F57,F59,F62:F64,F66,F67,F69:F73)</f>
        <v>3043171</v>
      </c>
      <c r="G74" s="390" t="s">
        <v>310</v>
      </c>
      <c r="H74" s="390" t="s">
        <v>310</v>
      </c>
    </row>
    <row r="75" spans="1:6" ht="12.75">
      <c r="A75" s="402">
        <v>23</v>
      </c>
      <c r="B75" s="390" t="s">
        <v>37</v>
      </c>
      <c r="F75" s="390">
        <v>0</v>
      </c>
    </row>
    <row r="76" spans="1:6" ht="12.75">
      <c r="A76" s="401" t="s">
        <v>129</v>
      </c>
      <c r="B76" s="390" t="s">
        <v>255</v>
      </c>
      <c r="F76" s="390">
        <f>F74+F75</f>
        <v>3043171</v>
      </c>
    </row>
    <row r="77" ht="12.75">
      <c r="A77" s="401"/>
    </row>
    <row r="78" spans="1:8" ht="12.75">
      <c r="A78" s="401"/>
      <c r="H78" s="390" t="s">
        <v>310</v>
      </c>
    </row>
    <row r="79" ht="12.75">
      <c r="A79" s="393" t="s">
        <v>256</v>
      </c>
    </row>
    <row r="81" spans="1:6" ht="12.75">
      <c r="A81" s="401" t="s">
        <v>257</v>
      </c>
      <c r="C81" s="405" t="s">
        <v>247</v>
      </c>
      <c r="E81" s="401" t="s">
        <v>6</v>
      </c>
      <c r="F81" s="401" t="s">
        <v>258</v>
      </c>
    </row>
    <row r="83" ht="12.75">
      <c r="B83" s="390" t="s">
        <v>259</v>
      </c>
    </row>
    <row r="84" ht="12.75">
      <c r="B84" s="390" t="s">
        <v>260</v>
      </c>
    </row>
    <row r="85" ht="12.75">
      <c r="B85" s="390" t="s">
        <v>261</v>
      </c>
    </row>
    <row r="86" ht="12.75">
      <c r="B86" s="390" t="s">
        <v>262</v>
      </c>
    </row>
    <row r="87" spans="1:6" ht="12.75">
      <c r="A87" s="402">
        <v>24</v>
      </c>
      <c r="B87" s="390" t="s">
        <v>263</v>
      </c>
      <c r="E87" s="390">
        <v>20621</v>
      </c>
      <c r="F87" s="390">
        <v>666393</v>
      </c>
    </row>
    <row r="88" spans="1:6" ht="12.75">
      <c r="A88" s="402">
        <v>25</v>
      </c>
      <c r="B88" s="390" t="s">
        <v>264</v>
      </c>
      <c r="E88" s="390" t="s">
        <v>309</v>
      </c>
      <c r="F88" s="390" t="s">
        <v>309</v>
      </c>
    </row>
    <row r="89" spans="1:6" ht="12.75">
      <c r="A89" s="401" t="s">
        <v>132</v>
      </c>
      <c r="B89" s="390" t="s">
        <v>38</v>
      </c>
      <c r="E89" s="390">
        <v>10722</v>
      </c>
      <c r="F89" s="390">
        <v>71531</v>
      </c>
    </row>
    <row r="90" spans="1:6" ht="12.75">
      <c r="A90" s="401" t="s">
        <v>134</v>
      </c>
      <c r="B90" s="390" t="s">
        <v>40</v>
      </c>
      <c r="E90" s="390">
        <v>6722</v>
      </c>
      <c r="F90" s="401" t="s">
        <v>265</v>
      </c>
    </row>
    <row r="91" spans="1:6" ht="12.75">
      <c r="A91" s="401" t="s">
        <v>135</v>
      </c>
      <c r="B91" s="390" t="s">
        <v>41</v>
      </c>
      <c r="E91" s="390">
        <v>4000</v>
      </c>
      <c r="F91" s="401" t="s">
        <v>265</v>
      </c>
    </row>
    <row r="92" spans="1:6" ht="12.75">
      <c r="A92" s="401" t="s">
        <v>136</v>
      </c>
      <c r="B92" s="390" t="s">
        <v>42</v>
      </c>
      <c r="E92" s="390">
        <v>3000</v>
      </c>
      <c r="F92" s="390">
        <v>78001</v>
      </c>
    </row>
    <row r="93" spans="1:6" ht="12.75">
      <c r="A93" s="401" t="s">
        <v>137</v>
      </c>
      <c r="B93" s="390" t="s">
        <v>43</v>
      </c>
      <c r="E93" s="390">
        <v>402</v>
      </c>
      <c r="F93" s="390">
        <v>9341</v>
      </c>
    </row>
    <row r="94" spans="1:6" ht="12.75">
      <c r="A94" s="401" t="s">
        <v>138</v>
      </c>
      <c r="B94" s="390" t="s">
        <v>44</v>
      </c>
      <c r="E94" s="390">
        <v>14</v>
      </c>
      <c r="F94" s="390">
        <v>16264</v>
      </c>
    </row>
    <row r="95" spans="1:6" ht="12.75">
      <c r="A95" s="401" t="s">
        <v>139</v>
      </c>
      <c r="B95" s="390" t="s">
        <v>45</v>
      </c>
      <c r="E95" s="390">
        <v>17092</v>
      </c>
      <c r="F95" s="401" t="s">
        <v>265</v>
      </c>
    </row>
    <row r="96" spans="1:6" ht="12.75">
      <c r="A96" s="400" t="s">
        <v>133</v>
      </c>
      <c r="B96" s="390" t="s">
        <v>63</v>
      </c>
      <c r="E96" s="390" t="s">
        <v>309</v>
      </c>
      <c r="F96" s="390" t="s">
        <v>309</v>
      </c>
    </row>
    <row r="98" ht="12.75">
      <c r="B98" s="390" t="s">
        <v>267</v>
      </c>
    </row>
    <row r="99" ht="12.75">
      <c r="B99" s="390" t="s">
        <v>268</v>
      </c>
    </row>
    <row r="100" spans="1:6" ht="12.75">
      <c r="A100" s="402">
        <v>26</v>
      </c>
      <c r="B100" s="390" t="s">
        <v>269</v>
      </c>
      <c r="E100" s="390">
        <v>990</v>
      </c>
      <c r="F100" s="390">
        <v>91751</v>
      </c>
    </row>
    <row r="101" spans="1:6" ht="12.75">
      <c r="A101" s="402">
        <v>27</v>
      </c>
      <c r="B101" s="390" t="s">
        <v>264</v>
      </c>
      <c r="E101" s="390" t="s">
        <v>309</v>
      </c>
      <c r="F101" s="401" t="s">
        <v>309</v>
      </c>
    </row>
    <row r="103" ht="12.75">
      <c r="B103" s="390" t="s">
        <v>270</v>
      </c>
    </row>
    <row r="104" ht="12.75">
      <c r="B104" s="390" t="s">
        <v>271</v>
      </c>
    </row>
    <row r="105" spans="1:6" ht="12.75">
      <c r="A105" s="402">
        <v>28</v>
      </c>
      <c r="B105" s="390" t="s">
        <v>303</v>
      </c>
      <c r="E105" s="390">
        <v>0</v>
      </c>
      <c r="F105" s="390">
        <v>1071</v>
      </c>
    </row>
    <row r="106" spans="1:6" ht="12.75">
      <c r="A106" s="402">
        <v>29</v>
      </c>
      <c r="B106" s="390" t="s">
        <v>272</v>
      </c>
      <c r="E106" s="390">
        <v>0</v>
      </c>
      <c r="F106" s="390">
        <v>1071</v>
      </c>
    </row>
    <row r="107" spans="1:6" ht="12.75">
      <c r="A107" s="400" t="s">
        <v>144</v>
      </c>
      <c r="B107" s="390" t="s">
        <v>207</v>
      </c>
      <c r="E107" s="390">
        <v>0</v>
      </c>
      <c r="F107" s="390">
        <v>914</v>
      </c>
    </row>
    <row r="108" spans="1:6" ht="12.75">
      <c r="A108" s="401" t="s">
        <v>145</v>
      </c>
      <c r="B108" s="390" t="s">
        <v>208</v>
      </c>
      <c r="E108" s="390">
        <v>0</v>
      </c>
      <c r="F108" s="390">
        <v>317</v>
      </c>
    </row>
    <row r="109" spans="1:6" ht="12.75">
      <c r="A109" s="401" t="s">
        <v>158</v>
      </c>
      <c r="B109" s="390" t="s">
        <v>68</v>
      </c>
      <c r="E109" s="401" t="s">
        <v>265</v>
      </c>
      <c r="F109" s="390">
        <v>15034</v>
      </c>
    </row>
    <row r="110" ht="12.75">
      <c r="A110" s="401"/>
    </row>
    <row r="111" ht="12.75">
      <c r="B111" s="390" t="s">
        <v>273</v>
      </c>
    </row>
    <row r="112" spans="1:6" ht="12.75">
      <c r="A112" s="402">
        <v>30</v>
      </c>
      <c r="B112" s="390" t="s">
        <v>269</v>
      </c>
      <c r="E112" s="390">
        <v>26651</v>
      </c>
      <c r="F112" s="390">
        <v>1655701</v>
      </c>
    </row>
    <row r="113" spans="1:6" ht="12.75">
      <c r="A113" s="402">
        <v>31</v>
      </c>
      <c r="B113" s="390" t="s">
        <v>264</v>
      </c>
      <c r="E113" s="390">
        <v>0</v>
      </c>
      <c r="F113" s="390" t="s">
        <v>309</v>
      </c>
    </row>
    <row r="115" spans="1:6" ht="12.75">
      <c r="A115" s="402">
        <v>32</v>
      </c>
      <c r="B115" s="390" t="s">
        <v>51</v>
      </c>
      <c r="E115" s="390">
        <v>42</v>
      </c>
      <c r="F115" s="390">
        <v>523</v>
      </c>
    </row>
    <row r="116" spans="1:6" ht="12.75">
      <c r="A116" s="402">
        <v>33</v>
      </c>
      <c r="B116" s="390" t="s">
        <v>275</v>
      </c>
      <c r="E116" s="390">
        <v>258</v>
      </c>
      <c r="F116" s="390">
        <v>3010</v>
      </c>
    </row>
    <row r="117" spans="1:6" ht="12.75">
      <c r="A117" s="402">
        <v>34</v>
      </c>
      <c r="B117" s="390" t="s">
        <v>276</v>
      </c>
      <c r="E117" s="390">
        <v>9</v>
      </c>
      <c r="F117" s="390">
        <v>18050</v>
      </c>
    </row>
    <row r="118" ht="12.75">
      <c r="A118" s="402"/>
    </row>
    <row r="119" ht="12.75">
      <c r="B119" s="390" t="s">
        <v>277</v>
      </c>
    </row>
    <row r="120" spans="1:6" ht="12.75">
      <c r="A120" s="402">
        <v>35</v>
      </c>
      <c r="B120" s="390" t="s">
        <v>269</v>
      </c>
      <c r="E120" s="390">
        <v>169</v>
      </c>
      <c r="F120" s="390">
        <v>19598</v>
      </c>
    </row>
    <row r="121" spans="1:6" ht="12.75">
      <c r="A121" s="402">
        <v>36</v>
      </c>
      <c r="B121" s="390" t="s">
        <v>264</v>
      </c>
      <c r="E121" s="390" t="s">
        <v>309</v>
      </c>
      <c r="F121" s="390" t="s">
        <v>309</v>
      </c>
    </row>
    <row r="123" ht="12.75">
      <c r="B123" s="390" t="s">
        <v>278</v>
      </c>
    </row>
    <row r="124" spans="1:6" ht="12.75">
      <c r="A124" s="402">
        <v>37</v>
      </c>
      <c r="B124" s="390" t="s">
        <v>269</v>
      </c>
      <c r="E124" s="390">
        <v>699</v>
      </c>
      <c r="F124" s="390">
        <v>6207</v>
      </c>
    </row>
    <row r="125" spans="1:6" ht="12.75">
      <c r="A125" s="402">
        <v>38</v>
      </c>
      <c r="B125" s="390" t="s">
        <v>264</v>
      </c>
      <c r="E125" s="390" t="s">
        <v>309</v>
      </c>
      <c r="F125" s="390" t="s">
        <v>309</v>
      </c>
    </row>
    <row r="126" ht="12.75">
      <c r="A126" s="402"/>
    </row>
    <row r="127" spans="1:2" ht="12.75">
      <c r="A127" s="402"/>
      <c r="B127" s="390" t="s">
        <v>279</v>
      </c>
    </row>
    <row r="128" spans="1:6" ht="12.75">
      <c r="A128" s="402">
        <v>39</v>
      </c>
      <c r="B128" s="390" t="s">
        <v>269</v>
      </c>
      <c r="E128" s="390">
        <v>128</v>
      </c>
      <c r="F128" s="390">
        <v>960</v>
      </c>
    </row>
    <row r="129" spans="1:6" ht="12.75">
      <c r="A129" s="402">
        <v>40</v>
      </c>
      <c r="B129" s="390" t="s">
        <v>264</v>
      </c>
      <c r="E129" s="390" t="s">
        <v>309</v>
      </c>
      <c r="F129" s="390" t="s">
        <v>309</v>
      </c>
    </row>
    <row r="131" spans="1:6" ht="12.75">
      <c r="A131" s="402">
        <v>41</v>
      </c>
      <c r="B131" s="390" t="s">
        <v>60</v>
      </c>
      <c r="E131" s="390">
        <v>0</v>
      </c>
      <c r="F131" s="390">
        <v>0</v>
      </c>
    </row>
    <row r="134" ht="12.75">
      <c r="A134" s="397" t="s">
        <v>280</v>
      </c>
    </row>
    <row r="135" ht="12.75">
      <c r="A135" s="397"/>
    </row>
    <row r="136" spans="1:6" ht="12.75">
      <c r="A136" s="397"/>
      <c r="F136" s="401" t="s">
        <v>239</v>
      </c>
    </row>
    <row r="138" ht="12.75">
      <c r="B138" s="390" t="s">
        <v>281</v>
      </c>
    </row>
    <row r="139" spans="1:6" ht="12.75">
      <c r="A139" s="402">
        <v>42</v>
      </c>
      <c r="B139" s="390" t="s">
        <v>73</v>
      </c>
      <c r="F139" s="390">
        <v>224347</v>
      </c>
    </row>
    <row r="140" spans="1:6" ht="12.75">
      <c r="A140" s="400" t="s">
        <v>160</v>
      </c>
      <c r="B140" s="390" t="s">
        <v>74</v>
      </c>
      <c r="F140" s="390">
        <v>28660</v>
      </c>
    </row>
    <row r="141" spans="1:6" ht="12.75">
      <c r="A141" s="400" t="s">
        <v>161</v>
      </c>
      <c r="B141" s="390" t="s">
        <v>75</v>
      </c>
      <c r="F141" s="390">
        <v>340</v>
      </c>
    </row>
    <row r="142" spans="1:6" ht="12.75">
      <c r="A142" s="402">
        <v>43</v>
      </c>
      <c r="B142" s="390" t="s">
        <v>282</v>
      </c>
      <c r="F142" s="390">
        <v>20849</v>
      </c>
    </row>
    <row r="144" spans="1:2" ht="12.75">
      <c r="A144" s="390" t="s">
        <v>310</v>
      </c>
      <c r="B144" s="390" t="s">
        <v>283</v>
      </c>
    </row>
    <row r="145" spans="2:9" ht="12.75">
      <c r="B145" s="390" t="s">
        <v>284</v>
      </c>
      <c r="I145" s="390" t="s">
        <v>310</v>
      </c>
    </row>
    <row r="146" spans="1:6" ht="12.75">
      <c r="A146" s="402">
        <v>44</v>
      </c>
      <c r="B146" s="390" t="s">
        <v>285</v>
      </c>
      <c r="F146" s="390">
        <v>9597</v>
      </c>
    </row>
    <row r="147" spans="1:6" ht="12.75">
      <c r="A147" s="402">
        <v>45</v>
      </c>
      <c r="B147" s="390" t="s">
        <v>286</v>
      </c>
      <c r="F147" s="390">
        <v>6399</v>
      </c>
    </row>
    <row r="148" spans="1:6" ht="12.75">
      <c r="A148" s="402">
        <v>46</v>
      </c>
      <c r="B148" s="397" t="s">
        <v>205</v>
      </c>
      <c r="F148" s="390">
        <v>15996</v>
      </c>
    </row>
    <row r="149" spans="1:6" ht="12.75">
      <c r="A149" s="401" t="s">
        <v>166</v>
      </c>
      <c r="B149" s="390" t="s">
        <v>287</v>
      </c>
      <c r="F149" s="390">
        <v>4983</v>
      </c>
    </row>
    <row r="150" spans="1:6" ht="12.75">
      <c r="A150" s="401" t="s">
        <v>167</v>
      </c>
      <c r="B150" s="390" t="s">
        <v>288</v>
      </c>
      <c r="F150" s="390">
        <v>161</v>
      </c>
    </row>
    <row r="152" ht="12.75">
      <c r="B152" s="390" t="s">
        <v>289</v>
      </c>
    </row>
    <row r="153" ht="12.75">
      <c r="B153" s="390" t="s">
        <v>290</v>
      </c>
    </row>
    <row r="154" spans="1:6" ht="12.75">
      <c r="A154" s="402">
        <v>47</v>
      </c>
      <c r="B154" s="390" t="s">
        <v>285</v>
      </c>
      <c r="F154" s="390">
        <v>3576</v>
      </c>
    </row>
    <row r="155" spans="1:6" ht="12.75">
      <c r="A155" s="402">
        <v>48</v>
      </c>
      <c r="B155" s="390" t="s">
        <v>286</v>
      </c>
      <c r="F155" s="390">
        <v>4150</v>
      </c>
    </row>
    <row r="156" spans="1:6" ht="12.75">
      <c r="A156" s="402">
        <v>49</v>
      </c>
      <c r="B156" s="397" t="s">
        <v>205</v>
      </c>
      <c r="F156" s="390">
        <v>7726</v>
      </c>
    </row>
    <row r="157" spans="1:6" ht="12.75">
      <c r="A157" s="401" t="s">
        <v>171</v>
      </c>
      <c r="B157" s="390" t="s">
        <v>291</v>
      </c>
      <c r="F157" s="390">
        <v>6476</v>
      </c>
    </row>
    <row r="158" spans="1:6" ht="12.75">
      <c r="A158" s="401" t="s">
        <v>172</v>
      </c>
      <c r="B158" s="390" t="s">
        <v>292</v>
      </c>
      <c r="F158" s="390">
        <v>403</v>
      </c>
    </row>
    <row r="160" ht="12.75">
      <c r="B160" s="390" t="s">
        <v>293</v>
      </c>
    </row>
    <row r="161" spans="1:6" ht="12.75">
      <c r="A161" s="402">
        <v>50</v>
      </c>
      <c r="B161" s="390" t="s">
        <v>294</v>
      </c>
      <c r="F161" s="404">
        <v>575</v>
      </c>
    </row>
    <row r="162" spans="1:6" ht="12.75">
      <c r="A162" s="400" t="s">
        <v>174</v>
      </c>
      <c r="B162" s="390" t="s">
        <v>295</v>
      </c>
      <c r="F162" s="404">
        <v>470</v>
      </c>
    </row>
    <row r="163" spans="1:6" ht="12.75">
      <c r="A163" s="402">
        <v>51</v>
      </c>
      <c r="B163" s="390" t="s">
        <v>296</v>
      </c>
      <c r="F163" s="404">
        <v>4568</v>
      </c>
    </row>
    <row r="164" spans="1:6" ht="12.75">
      <c r="A164" s="401" t="s">
        <v>176</v>
      </c>
      <c r="B164" s="390" t="s">
        <v>297</v>
      </c>
      <c r="F164" s="404">
        <v>1226</v>
      </c>
    </row>
    <row r="165" spans="2:6" ht="12.75">
      <c r="B165" s="390" t="s">
        <v>298</v>
      </c>
      <c r="F165" s="404"/>
    </row>
    <row r="166" spans="1:6" ht="12.75">
      <c r="A166" s="401" t="s">
        <v>177</v>
      </c>
      <c r="B166" s="390" t="s">
        <v>297</v>
      </c>
      <c r="F166" s="404">
        <v>2103</v>
      </c>
    </row>
    <row r="167" spans="2:6" ht="12.75">
      <c r="B167" s="390" t="s">
        <v>299</v>
      </c>
      <c r="F167" s="397"/>
    </row>
    <row r="169" ht="12.75">
      <c r="A169" s="397" t="s">
        <v>464</v>
      </c>
    </row>
    <row r="171" spans="1:6" ht="12.75">
      <c r="A171" s="401" t="s">
        <v>257</v>
      </c>
      <c r="C171" s="401" t="s">
        <v>247</v>
      </c>
      <c r="F171" s="401" t="s">
        <v>239</v>
      </c>
    </row>
    <row r="173" spans="1:6" ht="12.75">
      <c r="A173" s="402">
        <v>52</v>
      </c>
      <c r="B173" s="390" t="s">
        <v>91</v>
      </c>
      <c r="F173" s="390">
        <v>89</v>
      </c>
    </row>
    <row r="174" spans="1:6" ht="12.75">
      <c r="A174" s="400" t="s">
        <v>179</v>
      </c>
      <c r="B174" s="390" t="s">
        <v>301</v>
      </c>
      <c r="F174" s="390">
        <v>61</v>
      </c>
    </row>
    <row r="175" ht="12.75">
      <c r="B175" s="390" t="s">
        <v>302</v>
      </c>
    </row>
    <row r="176" spans="1:6" ht="12.75">
      <c r="A176" s="402">
        <v>53</v>
      </c>
      <c r="B176" s="390" t="s">
        <v>93</v>
      </c>
      <c r="F176" s="390">
        <v>13878</v>
      </c>
    </row>
    <row r="177" spans="1:6" ht="12.75">
      <c r="A177" s="402">
        <v>54</v>
      </c>
      <c r="B177" s="390" t="s">
        <v>94</v>
      </c>
      <c r="F177" s="390">
        <v>2854</v>
      </c>
    </row>
    <row r="179" ht="12.75">
      <c r="B179" s="406"/>
    </row>
    <row r="180" ht="12.75">
      <c r="H180" s="390" t="s">
        <v>310</v>
      </c>
    </row>
  </sheetData>
  <printOptions gridLines="1"/>
  <pageMargins left="0.75" right="0.75" top="1" bottom="1" header="0.5" footer="0.5"/>
  <pageSetup orientation="portrait" r:id="rId1"/>
  <headerFooter alignWithMargins="0">
    <oddFooter>&amp;C&amp;F&amp;RPage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409" customWidth="1"/>
  </cols>
  <sheetData>
    <row r="1" spans="1:3" ht="18">
      <c r="A1" s="407" t="s">
        <v>218</v>
      </c>
      <c r="B1" s="408"/>
      <c r="C1" s="408"/>
    </row>
    <row r="2" spans="1:3" ht="18">
      <c r="A2" s="408" t="s">
        <v>219</v>
      </c>
      <c r="B2" s="408"/>
      <c r="C2" s="408"/>
    </row>
    <row r="3" spans="1:3" ht="18">
      <c r="A3" s="410" t="s">
        <v>220</v>
      </c>
      <c r="B3" s="408"/>
      <c r="C3" s="408" t="s">
        <v>221</v>
      </c>
    </row>
    <row r="5" spans="1:5" ht="12.75">
      <c r="A5" s="411" t="s">
        <v>222</v>
      </c>
      <c r="B5" s="412" t="s">
        <v>465</v>
      </c>
      <c r="C5" s="413"/>
      <c r="D5" s="413"/>
      <c r="E5" s="414"/>
    </row>
    <row r="7" spans="1:5" ht="12.75">
      <c r="A7" s="415" t="s">
        <v>466</v>
      </c>
      <c r="C7" s="412" t="s">
        <v>467</v>
      </c>
      <c r="D7" s="413"/>
      <c r="E7" s="414"/>
    </row>
    <row r="9" spans="1:5" ht="12.75">
      <c r="A9" s="415" t="s">
        <v>225</v>
      </c>
      <c r="C9" s="412" t="s">
        <v>468</v>
      </c>
      <c r="D9" s="413"/>
      <c r="E9" s="414"/>
    </row>
    <row r="11" spans="1:3" ht="12.75">
      <c r="A11" s="415" t="s">
        <v>227</v>
      </c>
      <c r="B11" s="412" t="s">
        <v>469</v>
      </c>
      <c r="C11" s="414"/>
    </row>
    <row r="13" spans="1:3" ht="12.75">
      <c r="A13" s="415" t="s">
        <v>229</v>
      </c>
      <c r="B13" s="412" t="s">
        <v>470</v>
      </c>
      <c r="C13" s="414"/>
    </row>
    <row r="15" spans="1:5" ht="12.75">
      <c r="A15" s="415" t="s">
        <v>231</v>
      </c>
      <c r="C15" s="483" t="s">
        <v>471</v>
      </c>
      <c r="D15" s="485"/>
      <c r="E15" s="484"/>
    </row>
    <row r="19" ht="12.75">
      <c r="A19" s="415" t="s">
        <v>233</v>
      </c>
    </row>
    <row r="20" ht="12.75">
      <c r="A20" s="415" t="s">
        <v>234</v>
      </c>
    </row>
    <row r="21" ht="12.75">
      <c r="A21" s="415" t="s">
        <v>235</v>
      </c>
    </row>
    <row r="22" ht="12.75">
      <c r="A22" s="415"/>
    </row>
    <row r="24" ht="12.75">
      <c r="A24" s="415" t="s">
        <v>236</v>
      </c>
    </row>
    <row r="25" ht="12.75">
      <c r="A25" s="415"/>
    </row>
    <row r="26" spans="1:6" ht="12.75">
      <c r="A26" s="416" t="s">
        <v>237</v>
      </c>
      <c r="C26" s="417" t="s">
        <v>238</v>
      </c>
      <c r="F26" s="417" t="s">
        <v>239</v>
      </c>
    </row>
    <row r="28" spans="1:6" ht="12.75">
      <c r="A28" s="418">
        <v>1</v>
      </c>
      <c r="B28" s="409" t="s">
        <v>240</v>
      </c>
      <c r="F28" s="409">
        <v>1</v>
      </c>
    </row>
    <row r="29" ht="12.75">
      <c r="A29" s="418"/>
    </row>
    <row r="31" ht="12.75">
      <c r="A31" s="411" t="s">
        <v>463</v>
      </c>
    </row>
    <row r="33" spans="1:6" ht="12.75">
      <c r="A33" s="417" t="s">
        <v>237</v>
      </c>
      <c r="C33" s="417" t="s">
        <v>242</v>
      </c>
      <c r="F33" s="417" t="s">
        <v>243</v>
      </c>
    </row>
    <row r="34" spans="1:4" ht="12.75">
      <c r="A34" s="417"/>
      <c r="D34" s="417"/>
    </row>
    <row r="35" spans="1:6" ht="12.75">
      <c r="A35" s="418">
        <v>2</v>
      </c>
      <c r="B35" s="409" t="s">
        <v>472</v>
      </c>
      <c r="F35" s="409">
        <v>9.5</v>
      </c>
    </row>
    <row r="36" spans="1:6" ht="12.75">
      <c r="A36" s="416" t="s">
        <v>98</v>
      </c>
      <c r="B36" s="409" t="s">
        <v>11</v>
      </c>
      <c r="F36" s="409">
        <v>9.5</v>
      </c>
    </row>
    <row r="37" spans="1:6" ht="12.75">
      <c r="A37" s="416" t="s">
        <v>99</v>
      </c>
      <c r="B37" s="409" t="s">
        <v>473</v>
      </c>
      <c r="F37" s="409">
        <v>0</v>
      </c>
    </row>
    <row r="39" spans="1:6" ht="12.75">
      <c r="A39" s="418">
        <v>3</v>
      </c>
      <c r="B39" s="409" t="s">
        <v>13</v>
      </c>
      <c r="F39" s="409">
        <v>15.5</v>
      </c>
    </row>
    <row r="40" spans="1:6" ht="12.75">
      <c r="A40" s="416" t="s">
        <v>101</v>
      </c>
      <c r="B40" s="409" t="s">
        <v>14</v>
      </c>
      <c r="F40" s="409">
        <v>13.5</v>
      </c>
    </row>
    <row r="41" spans="1:6" ht="12.75">
      <c r="A41" s="418">
        <v>4</v>
      </c>
      <c r="B41" s="409" t="s">
        <v>206</v>
      </c>
      <c r="F41" s="409">
        <v>0</v>
      </c>
    </row>
    <row r="42" spans="1:6" ht="12.75">
      <c r="A42" s="418">
        <v>5</v>
      </c>
      <c r="B42" s="409" t="s">
        <v>15</v>
      </c>
      <c r="F42" s="409">
        <v>11.7</v>
      </c>
    </row>
    <row r="43" spans="1:6" ht="12.75">
      <c r="A43" s="418">
        <v>6</v>
      </c>
      <c r="B43" s="415" t="s">
        <v>431</v>
      </c>
      <c r="F43" s="409">
        <v>36.7</v>
      </c>
    </row>
    <row r="46" ht="12.75">
      <c r="A46" s="415" t="s">
        <v>246</v>
      </c>
    </row>
    <row r="48" spans="1:6" ht="12.75">
      <c r="A48" s="417" t="s">
        <v>237</v>
      </c>
      <c r="C48" s="417" t="s">
        <v>247</v>
      </c>
      <c r="F48" s="417" t="s">
        <v>248</v>
      </c>
    </row>
    <row r="49" spans="1:4" ht="12.75">
      <c r="A49" s="417"/>
      <c r="D49" s="417"/>
    </row>
    <row r="50" ht="12.75">
      <c r="B50" s="415" t="s">
        <v>249</v>
      </c>
    </row>
    <row r="51" spans="1:7" ht="12.75">
      <c r="A51" s="418">
        <v>7</v>
      </c>
      <c r="B51" s="409" t="s">
        <v>474</v>
      </c>
      <c r="F51" s="419">
        <v>647746</v>
      </c>
      <c r="G51" s="417"/>
    </row>
    <row r="52" spans="1:7" ht="12.75">
      <c r="A52" s="416" t="s">
        <v>105</v>
      </c>
      <c r="B52" s="409" t="s">
        <v>17</v>
      </c>
      <c r="F52" s="419">
        <v>647746</v>
      </c>
      <c r="G52" s="417"/>
    </row>
    <row r="53" spans="1:6" ht="12.75">
      <c r="A53" s="418">
        <v>8</v>
      </c>
      <c r="B53" s="409" t="s">
        <v>19</v>
      </c>
      <c r="F53" s="419">
        <v>546062</v>
      </c>
    </row>
    <row r="54" spans="1:6" ht="12.75">
      <c r="A54" s="418">
        <v>9</v>
      </c>
      <c r="B54" s="409" t="s">
        <v>20</v>
      </c>
      <c r="F54" s="419">
        <v>145195</v>
      </c>
    </row>
    <row r="56" ht="12.75">
      <c r="B56" s="415" t="s">
        <v>5</v>
      </c>
    </row>
    <row r="57" spans="1:6" ht="12.75">
      <c r="A57" s="418">
        <v>10</v>
      </c>
      <c r="B57" s="409" t="s">
        <v>21</v>
      </c>
      <c r="F57" s="419">
        <v>204782</v>
      </c>
    </row>
    <row r="58" spans="1:6" ht="12.75">
      <c r="A58" s="417" t="s">
        <v>111</v>
      </c>
      <c r="B58" s="409" t="s">
        <v>22</v>
      </c>
      <c r="F58" s="409" t="s">
        <v>183</v>
      </c>
    </row>
    <row r="59" spans="1:6" ht="12.75">
      <c r="A59" s="418">
        <v>11</v>
      </c>
      <c r="B59" s="409" t="s">
        <v>250</v>
      </c>
      <c r="F59" s="419">
        <v>603626</v>
      </c>
    </row>
    <row r="60" spans="1:6" ht="12.75">
      <c r="A60" s="417" t="s">
        <v>113</v>
      </c>
      <c r="B60" s="409" t="s">
        <v>24</v>
      </c>
      <c r="F60" s="419">
        <v>430065</v>
      </c>
    </row>
    <row r="61" spans="1:6" ht="12.75">
      <c r="A61" s="417" t="s">
        <v>114</v>
      </c>
      <c r="B61" s="409" t="s">
        <v>25</v>
      </c>
      <c r="F61" s="419">
        <v>173561</v>
      </c>
    </row>
    <row r="62" spans="1:6" ht="12.75">
      <c r="A62" s="418">
        <v>12</v>
      </c>
      <c r="B62" s="409" t="s">
        <v>26</v>
      </c>
      <c r="F62" s="409" t="s">
        <v>183</v>
      </c>
    </row>
    <row r="63" spans="1:6" ht="12.75">
      <c r="A63" s="418">
        <v>13</v>
      </c>
      <c r="B63" s="409" t="s">
        <v>27</v>
      </c>
      <c r="F63" s="409" t="s">
        <v>183</v>
      </c>
    </row>
    <row r="64" spans="1:6" ht="12.75">
      <c r="A64" s="418">
        <v>14</v>
      </c>
      <c r="B64" s="409" t="s">
        <v>28</v>
      </c>
      <c r="F64" s="419">
        <v>68485</v>
      </c>
    </row>
    <row r="65" spans="1:6" ht="12.75">
      <c r="A65" s="416" t="s">
        <v>118</v>
      </c>
      <c r="B65" s="409" t="s">
        <v>29</v>
      </c>
      <c r="F65" s="409" t="s">
        <v>183</v>
      </c>
    </row>
    <row r="66" spans="1:7" ht="12.75">
      <c r="A66" s="418">
        <v>15</v>
      </c>
      <c r="B66" s="409" t="s">
        <v>251</v>
      </c>
      <c r="F66" s="419">
        <v>8976</v>
      </c>
      <c r="G66" s="417"/>
    </row>
    <row r="67" spans="1:6" ht="12.75">
      <c r="A67" s="418">
        <v>16</v>
      </c>
      <c r="B67" s="409" t="s">
        <v>31</v>
      </c>
      <c r="F67" s="409">
        <v>0</v>
      </c>
    </row>
    <row r="69" spans="1:6" ht="12.75">
      <c r="A69" s="418">
        <v>17</v>
      </c>
      <c r="B69" s="409" t="s">
        <v>32</v>
      </c>
      <c r="F69" s="419">
        <v>6531</v>
      </c>
    </row>
    <row r="70" spans="1:6" ht="12.75">
      <c r="A70" s="418">
        <v>18</v>
      </c>
      <c r="B70" s="409" t="s">
        <v>33</v>
      </c>
      <c r="F70" s="419">
        <v>23444</v>
      </c>
    </row>
    <row r="71" spans="1:6" ht="12.75">
      <c r="A71" s="418">
        <v>19</v>
      </c>
      <c r="B71" s="409" t="s">
        <v>475</v>
      </c>
      <c r="F71" s="419">
        <v>165826</v>
      </c>
    </row>
    <row r="72" spans="1:6" ht="12.75">
      <c r="A72" s="418">
        <v>20</v>
      </c>
      <c r="B72" s="409" t="s">
        <v>253</v>
      </c>
      <c r="F72" s="419">
        <v>46404</v>
      </c>
    </row>
    <row r="73" spans="1:6" ht="12.75">
      <c r="A73" s="418">
        <v>21</v>
      </c>
      <c r="B73" s="409" t="s">
        <v>36</v>
      </c>
      <c r="F73" s="419">
        <v>119111</v>
      </c>
    </row>
    <row r="74" spans="1:6" ht="12.75">
      <c r="A74" s="418">
        <v>22</v>
      </c>
      <c r="B74" s="415" t="s">
        <v>433</v>
      </c>
      <c r="F74" s="409">
        <f>SUM(F51,F53,F54,F57,F59,F62:F64,F66,F67,F69:F73)</f>
        <v>2586188</v>
      </c>
    </row>
    <row r="75" spans="1:6" ht="12.75">
      <c r="A75" s="418">
        <v>23</v>
      </c>
      <c r="B75" s="409" t="s">
        <v>37</v>
      </c>
      <c r="F75" s="419">
        <v>213931</v>
      </c>
    </row>
    <row r="76" spans="1:6" ht="12.75">
      <c r="A76" s="417" t="s">
        <v>129</v>
      </c>
      <c r="B76" s="409" t="s">
        <v>255</v>
      </c>
      <c r="F76" s="409">
        <f>F74+F75</f>
        <v>2800119</v>
      </c>
    </row>
    <row r="77" ht="12.75">
      <c r="A77" s="417"/>
    </row>
    <row r="78" ht="12.75">
      <c r="A78" s="417"/>
    </row>
    <row r="79" ht="12.75">
      <c r="A79" s="411" t="s">
        <v>256</v>
      </c>
    </row>
    <row r="81" spans="1:6" ht="12.75">
      <c r="A81" s="417" t="s">
        <v>257</v>
      </c>
      <c r="C81" s="420" t="s">
        <v>247</v>
      </c>
      <c r="E81" s="417" t="s">
        <v>6</v>
      </c>
      <c r="F81" s="417" t="s">
        <v>258</v>
      </c>
    </row>
    <row r="83" ht="12.75">
      <c r="B83" s="409" t="s">
        <v>259</v>
      </c>
    </row>
    <row r="84" ht="12.75">
      <c r="B84" s="409" t="s">
        <v>260</v>
      </c>
    </row>
    <row r="85" ht="12.75">
      <c r="B85" s="409" t="s">
        <v>261</v>
      </c>
    </row>
    <row r="86" ht="12.75">
      <c r="B86" s="409" t="s">
        <v>262</v>
      </c>
    </row>
    <row r="87" spans="1:6" ht="12.75">
      <c r="A87" s="418">
        <v>24</v>
      </c>
      <c r="B87" s="409" t="s">
        <v>263</v>
      </c>
      <c r="E87" s="419">
        <v>6116</v>
      </c>
      <c r="F87" s="419">
        <v>341507</v>
      </c>
    </row>
    <row r="88" spans="1:6" ht="12.75">
      <c r="A88" s="418">
        <v>25</v>
      </c>
      <c r="B88" s="409" t="s">
        <v>264</v>
      </c>
      <c r="E88" s="419">
        <v>3829</v>
      </c>
      <c r="F88" s="419">
        <v>284288</v>
      </c>
    </row>
    <row r="89" spans="1:6" ht="12.75">
      <c r="A89" s="417" t="s">
        <v>132</v>
      </c>
      <c r="B89" s="409" t="s">
        <v>38</v>
      </c>
      <c r="E89" s="419">
        <v>5991</v>
      </c>
      <c r="F89" s="419">
        <v>325719</v>
      </c>
    </row>
    <row r="90" spans="1:6" ht="12.75">
      <c r="A90" s="417" t="s">
        <v>134</v>
      </c>
      <c r="B90" s="409" t="s">
        <v>40</v>
      </c>
      <c r="E90" s="419">
        <v>5315</v>
      </c>
      <c r="F90" s="417" t="s">
        <v>265</v>
      </c>
    </row>
    <row r="91" spans="1:6" ht="12.75">
      <c r="A91" s="417" t="s">
        <v>135</v>
      </c>
      <c r="B91" s="409" t="s">
        <v>41</v>
      </c>
      <c r="E91" s="419">
        <v>676</v>
      </c>
      <c r="F91" s="417" t="s">
        <v>265</v>
      </c>
    </row>
    <row r="92" spans="1:6" ht="12.75">
      <c r="A92" s="417" t="s">
        <v>136</v>
      </c>
      <c r="B92" s="409" t="s">
        <v>42</v>
      </c>
      <c r="E92" s="419">
        <v>36</v>
      </c>
      <c r="F92" s="419">
        <v>10188</v>
      </c>
    </row>
    <row r="93" spans="1:6" ht="12.75">
      <c r="A93" s="417" t="s">
        <v>137</v>
      </c>
      <c r="B93" s="409" t="s">
        <v>43</v>
      </c>
      <c r="E93" s="419">
        <v>89</v>
      </c>
      <c r="F93" s="419">
        <v>5600</v>
      </c>
    </row>
    <row r="94" spans="1:6" ht="12.75">
      <c r="A94" s="417" t="s">
        <v>138</v>
      </c>
      <c r="B94" s="409" t="s">
        <v>44</v>
      </c>
      <c r="E94" s="409" t="s">
        <v>183</v>
      </c>
      <c r="F94" s="409" t="s">
        <v>183</v>
      </c>
    </row>
    <row r="95" spans="1:6" ht="12.75">
      <c r="A95" s="417" t="s">
        <v>139</v>
      </c>
      <c r="B95" s="409" t="s">
        <v>45</v>
      </c>
      <c r="E95" s="419">
        <v>1003</v>
      </c>
      <c r="F95" s="417" t="s">
        <v>265</v>
      </c>
    </row>
    <row r="96" spans="1:6" ht="12.75">
      <c r="A96" s="416" t="s">
        <v>133</v>
      </c>
      <c r="B96" s="409" t="s">
        <v>63</v>
      </c>
      <c r="E96" s="419">
        <v>3829</v>
      </c>
      <c r="F96" s="419">
        <v>284288</v>
      </c>
    </row>
    <row r="98" ht="12.75">
      <c r="B98" s="409" t="s">
        <v>267</v>
      </c>
    </row>
    <row r="99" ht="12.75">
      <c r="B99" s="409" t="s">
        <v>268</v>
      </c>
    </row>
    <row r="100" spans="1:6" ht="12.75">
      <c r="A100" s="418">
        <v>26</v>
      </c>
      <c r="B100" s="409" t="s">
        <v>269</v>
      </c>
      <c r="E100" s="419">
        <v>3443</v>
      </c>
      <c r="F100" s="419">
        <v>111249</v>
      </c>
    </row>
    <row r="101" spans="1:6" ht="12.75">
      <c r="A101" s="418">
        <v>27</v>
      </c>
      <c r="B101" s="409" t="s">
        <v>264</v>
      </c>
      <c r="E101" s="409" t="s">
        <v>183</v>
      </c>
      <c r="F101" s="409" t="s">
        <v>183</v>
      </c>
    </row>
    <row r="103" ht="12.75">
      <c r="B103" s="409" t="s">
        <v>270</v>
      </c>
    </row>
    <row r="104" ht="12.75">
      <c r="B104" s="409" t="s">
        <v>271</v>
      </c>
    </row>
    <row r="105" spans="1:6" ht="12.75">
      <c r="A105" s="418">
        <v>28</v>
      </c>
      <c r="B105" s="409" t="s">
        <v>476</v>
      </c>
      <c r="E105" s="409">
        <v>19</v>
      </c>
      <c r="F105" s="419">
        <v>1982</v>
      </c>
    </row>
    <row r="106" spans="1:6" ht="12.75">
      <c r="A106" s="418">
        <v>29</v>
      </c>
      <c r="B106" s="409" t="s">
        <v>272</v>
      </c>
      <c r="E106" s="409">
        <v>19</v>
      </c>
      <c r="F106" s="419">
        <v>1982</v>
      </c>
    </row>
    <row r="107" spans="1:6" ht="12.75">
      <c r="A107" s="416" t="s">
        <v>144</v>
      </c>
      <c r="B107" s="409" t="s">
        <v>207</v>
      </c>
      <c r="E107" s="409">
        <v>16</v>
      </c>
      <c r="F107" s="419">
        <v>1811</v>
      </c>
    </row>
    <row r="108" spans="1:6" ht="12.75">
      <c r="A108" s="417" t="s">
        <v>145</v>
      </c>
      <c r="B108" s="409" t="s">
        <v>208</v>
      </c>
      <c r="E108" s="409" t="s">
        <v>183</v>
      </c>
      <c r="F108" s="409" t="s">
        <v>183</v>
      </c>
    </row>
    <row r="109" spans="1:6" ht="12.75">
      <c r="A109" s="417" t="s">
        <v>158</v>
      </c>
      <c r="B109" s="409" t="s">
        <v>477</v>
      </c>
      <c r="E109" s="417" t="s">
        <v>265</v>
      </c>
      <c r="F109" s="419">
        <v>11500</v>
      </c>
    </row>
    <row r="110" ht="12.75">
      <c r="A110" s="417"/>
    </row>
    <row r="111" ht="12.75">
      <c r="B111" s="409" t="s">
        <v>273</v>
      </c>
    </row>
    <row r="112" spans="1:6" ht="12.75">
      <c r="A112" s="418">
        <v>30</v>
      </c>
      <c r="B112" s="409" t="s">
        <v>269</v>
      </c>
      <c r="E112" s="419">
        <v>26273</v>
      </c>
      <c r="F112" s="419">
        <v>1306626</v>
      </c>
    </row>
    <row r="113" spans="1:6" ht="12.75">
      <c r="A113" s="418">
        <v>31</v>
      </c>
      <c r="B113" s="409" t="s">
        <v>264</v>
      </c>
      <c r="E113" s="409" t="s">
        <v>183</v>
      </c>
      <c r="F113" s="409" t="s">
        <v>183</v>
      </c>
    </row>
    <row r="115" spans="1:6" ht="12.75">
      <c r="A115" s="418">
        <v>32</v>
      </c>
      <c r="B115" s="409" t="s">
        <v>51</v>
      </c>
      <c r="E115" s="409">
        <v>54</v>
      </c>
      <c r="F115" s="419">
        <v>2554</v>
      </c>
    </row>
    <row r="116" spans="1:6" ht="12.75">
      <c r="A116" s="418">
        <v>33</v>
      </c>
      <c r="B116" s="409" t="s">
        <v>275</v>
      </c>
      <c r="E116" s="409">
        <v>207</v>
      </c>
      <c r="F116" s="419">
        <v>9672</v>
      </c>
    </row>
    <row r="117" spans="1:6" ht="12.75">
      <c r="A117" s="418">
        <v>34</v>
      </c>
      <c r="B117" s="409" t="s">
        <v>276</v>
      </c>
      <c r="E117" s="409">
        <v>0</v>
      </c>
      <c r="F117" s="419">
        <v>1268</v>
      </c>
    </row>
    <row r="118" ht="12.75">
      <c r="A118" s="418"/>
    </row>
    <row r="119" ht="12.75">
      <c r="B119" s="409" t="s">
        <v>277</v>
      </c>
    </row>
    <row r="120" spans="1:6" ht="12.75">
      <c r="A120" s="418">
        <v>35</v>
      </c>
      <c r="B120" s="409" t="s">
        <v>269</v>
      </c>
      <c r="E120" s="409">
        <v>139</v>
      </c>
      <c r="F120" s="419">
        <v>1470</v>
      </c>
    </row>
    <row r="121" spans="1:6" ht="12.75">
      <c r="A121" s="418">
        <v>36</v>
      </c>
      <c r="B121" s="409" t="s">
        <v>264</v>
      </c>
      <c r="E121" s="409" t="s">
        <v>183</v>
      </c>
      <c r="F121" s="409" t="s">
        <v>183</v>
      </c>
    </row>
    <row r="123" ht="12.75">
      <c r="B123" s="409" t="s">
        <v>278</v>
      </c>
    </row>
    <row r="124" spans="1:6" ht="12.75">
      <c r="A124" s="418">
        <v>37</v>
      </c>
      <c r="B124" s="409" t="s">
        <v>269</v>
      </c>
      <c r="E124" s="409">
        <v>178</v>
      </c>
      <c r="F124" s="419">
        <v>1475</v>
      </c>
    </row>
    <row r="125" spans="1:6" ht="12.75">
      <c r="A125" s="418">
        <v>38</v>
      </c>
      <c r="B125" s="409" t="s">
        <v>264</v>
      </c>
      <c r="E125" s="409" t="s">
        <v>183</v>
      </c>
      <c r="F125" s="409" t="s">
        <v>183</v>
      </c>
    </row>
    <row r="126" ht="12.75">
      <c r="A126" s="418"/>
    </row>
    <row r="127" spans="1:2" ht="12.75">
      <c r="A127" s="418"/>
      <c r="B127" s="409" t="s">
        <v>279</v>
      </c>
    </row>
    <row r="128" spans="1:6" ht="12.75">
      <c r="A128" s="418">
        <v>39</v>
      </c>
      <c r="B128" s="409" t="s">
        <v>269</v>
      </c>
      <c r="E128" s="409">
        <v>8</v>
      </c>
      <c r="F128" s="409">
        <v>185</v>
      </c>
    </row>
    <row r="129" spans="1:6" ht="12.75">
      <c r="A129" s="418">
        <v>40</v>
      </c>
      <c r="B129" s="409" t="s">
        <v>264</v>
      </c>
      <c r="E129" s="409" t="s">
        <v>183</v>
      </c>
      <c r="F129" s="409" t="s">
        <v>183</v>
      </c>
    </row>
    <row r="131" spans="1:6" ht="12.75">
      <c r="A131" s="418">
        <v>41</v>
      </c>
      <c r="B131" s="409" t="s">
        <v>60</v>
      </c>
      <c r="E131" s="409">
        <v>1</v>
      </c>
      <c r="F131" s="409">
        <v>11</v>
      </c>
    </row>
    <row r="134" ht="12.75">
      <c r="A134" s="415" t="s">
        <v>280</v>
      </c>
    </row>
    <row r="135" ht="12.75">
      <c r="A135" s="415"/>
    </row>
    <row r="136" spans="1:6" ht="12.75">
      <c r="A136" s="415"/>
      <c r="F136" s="417" t="s">
        <v>239</v>
      </c>
    </row>
    <row r="138" ht="12.75">
      <c r="B138" s="409" t="s">
        <v>281</v>
      </c>
    </row>
    <row r="139" spans="1:6" ht="12.75">
      <c r="A139" s="418">
        <v>42</v>
      </c>
      <c r="B139" s="409" t="s">
        <v>73</v>
      </c>
      <c r="F139" s="419">
        <v>140241</v>
      </c>
    </row>
    <row r="140" spans="1:6" ht="12.75">
      <c r="A140" s="416" t="s">
        <v>160</v>
      </c>
      <c r="B140" s="409" t="s">
        <v>74</v>
      </c>
      <c r="F140" s="419">
        <v>24423</v>
      </c>
    </row>
    <row r="141" spans="1:6" ht="12.75">
      <c r="A141" s="416" t="s">
        <v>161</v>
      </c>
      <c r="B141" s="409" t="s">
        <v>75</v>
      </c>
      <c r="F141" s="409">
        <v>0</v>
      </c>
    </row>
    <row r="142" spans="1:6" ht="12.75">
      <c r="A142" s="418">
        <v>43</v>
      </c>
      <c r="B142" s="409" t="s">
        <v>282</v>
      </c>
      <c r="F142" s="419">
        <v>14429</v>
      </c>
    </row>
    <row r="144" ht="12.75">
      <c r="B144" s="409" t="s">
        <v>283</v>
      </c>
    </row>
    <row r="145" ht="12.75">
      <c r="B145" s="409" t="s">
        <v>284</v>
      </c>
    </row>
    <row r="146" spans="1:6" ht="12.75">
      <c r="A146" s="418">
        <v>44</v>
      </c>
      <c r="B146" s="409" t="s">
        <v>478</v>
      </c>
      <c r="F146" s="419">
        <v>1861</v>
      </c>
    </row>
    <row r="147" spans="1:6" ht="12.75">
      <c r="A147" s="418">
        <v>45</v>
      </c>
      <c r="B147" s="409" t="s">
        <v>479</v>
      </c>
      <c r="F147" s="419">
        <v>3481</v>
      </c>
    </row>
    <row r="148" spans="1:6" ht="12.75">
      <c r="A148" s="418">
        <v>46</v>
      </c>
      <c r="B148" s="415" t="s">
        <v>205</v>
      </c>
      <c r="F148" s="419">
        <v>5342</v>
      </c>
    </row>
    <row r="149" spans="1:6" ht="12.75">
      <c r="A149" s="417" t="s">
        <v>166</v>
      </c>
      <c r="B149" s="409" t="s">
        <v>287</v>
      </c>
      <c r="F149" s="419">
        <v>2357</v>
      </c>
    </row>
    <row r="150" spans="1:6" ht="12.75">
      <c r="A150" s="417" t="s">
        <v>167</v>
      </c>
      <c r="B150" s="409" t="s">
        <v>288</v>
      </c>
      <c r="F150" s="419">
        <v>111</v>
      </c>
    </row>
    <row r="152" ht="12.75">
      <c r="B152" s="409" t="s">
        <v>289</v>
      </c>
    </row>
    <row r="153" ht="12.75">
      <c r="B153" s="409" t="s">
        <v>290</v>
      </c>
    </row>
    <row r="154" spans="1:6" ht="12.75">
      <c r="A154" s="418">
        <v>47</v>
      </c>
      <c r="B154" s="409" t="s">
        <v>478</v>
      </c>
      <c r="F154" s="419">
        <v>1836</v>
      </c>
    </row>
    <row r="155" spans="1:6" ht="12.75">
      <c r="A155" s="418">
        <v>48</v>
      </c>
      <c r="B155" s="409" t="s">
        <v>479</v>
      </c>
      <c r="F155" s="419">
        <v>2178</v>
      </c>
    </row>
    <row r="156" spans="1:6" ht="12.75">
      <c r="A156" s="418">
        <v>49</v>
      </c>
      <c r="B156" s="415" t="s">
        <v>205</v>
      </c>
      <c r="F156" s="419">
        <v>4014</v>
      </c>
    </row>
    <row r="157" spans="1:6" ht="12.75">
      <c r="A157" s="417" t="s">
        <v>171</v>
      </c>
      <c r="B157" s="409" t="s">
        <v>291</v>
      </c>
      <c r="F157" s="419">
        <v>1996</v>
      </c>
    </row>
    <row r="158" spans="1:6" ht="12.75">
      <c r="A158" s="417" t="s">
        <v>172</v>
      </c>
      <c r="B158" s="409" t="s">
        <v>292</v>
      </c>
      <c r="F158" s="419">
        <v>218</v>
      </c>
    </row>
    <row r="160" ht="12.75">
      <c r="B160" s="409" t="s">
        <v>293</v>
      </c>
    </row>
    <row r="161" spans="1:6" ht="12.75">
      <c r="A161" s="418">
        <v>50</v>
      </c>
      <c r="B161" s="409" t="s">
        <v>294</v>
      </c>
      <c r="F161" s="409">
        <v>136</v>
      </c>
    </row>
    <row r="162" spans="1:6" ht="12.75">
      <c r="A162" s="416" t="s">
        <v>174</v>
      </c>
      <c r="B162" s="409" t="s">
        <v>480</v>
      </c>
      <c r="F162" s="409">
        <v>162</v>
      </c>
    </row>
    <row r="163" spans="1:6" ht="12.75">
      <c r="A163" s="418">
        <v>51</v>
      </c>
      <c r="B163" s="409" t="s">
        <v>296</v>
      </c>
      <c r="F163" s="419">
        <v>2322</v>
      </c>
    </row>
    <row r="164" spans="1:6" ht="12.75">
      <c r="A164" s="417" t="s">
        <v>176</v>
      </c>
      <c r="B164" s="409" t="s">
        <v>297</v>
      </c>
      <c r="F164" s="409">
        <v>137</v>
      </c>
    </row>
    <row r="165" ht="12.75">
      <c r="B165" s="409" t="s">
        <v>481</v>
      </c>
    </row>
    <row r="166" spans="1:6" ht="12.75">
      <c r="A166" s="417" t="s">
        <v>177</v>
      </c>
      <c r="B166" s="409" t="s">
        <v>297</v>
      </c>
      <c r="F166" s="419">
        <v>2322</v>
      </c>
    </row>
    <row r="167" ht="12.75">
      <c r="B167" s="409" t="s">
        <v>299</v>
      </c>
    </row>
    <row r="169" ht="12.75">
      <c r="A169" s="415" t="s">
        <v>300</v>
      </c>
    </row>
    <row r="171" spans="1:6" ht="12.75">
      <c r="A171" s="417" t="s">
        <v>257</v>
      </c>
      <c r="C171" s="417" t="s">
        <v>247</v>
      </c>
      <c r="F171" s="417" t="s">
        <v>239</v>
      </c>
    </row>
    <row r="173" spans="1:6" ht="12.75">
      <c r="A173" s="418">
        <v>52</v>
      </c>
      <c r="B173" s="409" t="s">
        <v>91</v>
      </c>
      <c r="F173" s="409">
        <v>87.5</v>
      </c>
    </row>
    <row r="174" spans="1:6" ht="12.75">
      <c r="A174" s="416" t="s">
        <v>179</v>
      </c>
      <c r="B174" s="409" t="s">
        <v>482</v>
      </c>
      <c r="F174" s="409">
        <v>65</v>
      </c>
    </row>
    <row r="175" ht="12.75">
      <c r="B175" s="409" t="s">
        <v>302</v>
      </c>
    </row>
    <row r="176" spans="1:6" ht="12.75">
      <c r="A176" s="418">
        <v>53</v>
      </c>
      <c r="B176" s="409" t="s">
        <v>93</v>
      </c>
      <c r="F176" s="419">
        <v>7509</v>
      </c>
    </row>
    <row r="177" spans="1:6" ht="12.75">
      <c r="A177" s="418">
        <v>54</v>
      </c>
      <c r="B177" s="409" t="s">
        <v>94</v>
      </c>
      <c r="F177" s="409">
        <v>359</v>
      </c>
    </row>
    <row r="179" ht="12.75">
      <c r="B179" s="421"/>
    </row>
  </sheetData>
  <mergeCells count="1">
    <mergeCell ref="C15:E15"/>
  </mergeCells>
  <printOptions gridLines="1"/>
  <pageMargins left="0.75" right="0.75" top="1" bottom="1" header="0.5" footer="0.5"/>
  <pageSetup horizontalDpi="600" verticalDpi="600" orientation="portrait" r:id="rId1"/>
  <headerFooter alignWithMargins="0">
    <oddFooter>&amp;C&amp;F&amp;RPage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4" width="11.421875" style="37" customWidth="1"/>
    <col min="5" max="5" width="15.140625" style="37" customWidth="1"/>
    <col min="6" max="6" width="11.421875" style="37" customWidth="1"/>
    <col min="7" max="7" width="7.7109375" style="37" customWidth="1"/>
    <col min="8" max="8" width="23.8515625" style="37" customWidth="1"/>
    <col min="9" max="16384" width="11.421875" style="37" customWidth="1"/>
  </cols>
  <sheetData>
    <row r="1" spans="1:3" ht="18">
      <c r="A1" s="35" t="s">
        <v>218</v>
      </c>
      <c r="B1" s="36"/>
      <c r="C1" s="36"/>
    </row>
    <row r="2" spans="1:3" ht="18">
      <c r="A2" s="36" t="s">
        <v>219</v>
      </c>
      <c r="B2" s="36"/>
      <c r="C2" s="36"/>
    </row>
    <row r="3" spans="1:3" ht="18">
      <c r="A3" s="38" t="s">
        <v>220</v>
      </c>
      <c r="B3" s="36"/>
      <c r="C3" s="36" t="s">
        <v>221</v>
      </c>
    </row>
    <row r="5" spans="1:5" ht="12.75">
      <c r="A5" s="39" t="s">
        <v>222</v>
      </c>
      <c r="B5" s="40" t="s">
        <v>184</v>
      </c>
      <c r="C5" s="41"/>
      <c r="D5" s="41"/>
      <c r="E5" s="42"/>
    </row>
    <row r="7" spans="1:5" ht="12.75">
      <c r="A7" s="43" t="s">
        <v>223</v>
      </c>
      <c r="C7" s="40" t="s">
        <v>304</v>
      </c>
      <c r="D7" s="41"/>
      <c r="E7" s="42"/>
    </row>
    <row r="9" spans="1:5" ht="12.75">
      <c r="A9" s="43" t="s">
        <v>225</v>
      </c>
      <c r="C9" s="40" t="s">
        <v>305</v>
      </c>
      <c r="D9" s="41"/>
      <c r="E9" s="42"/>
    </row>
    <row r="11" spans="1:3" ht="12.75">
      <c r="A11" s="43" t="s">
        <v>227</v>
      </c>
      <c r="B11" s="40" t="s">
        <v>306</v>
      </c>
      <c r="C11" s="42"/>
    </row>
    <row r="13" spans="1:3" ht="12.75">
      <c r="A13" s="43" t="s">
        <v>229</v>
      </c>
      <c r="B13" s="40" t="s">
        <v>307</v>
      </c>
      <c r="C13" s="42"/>
    </row>
    <row r="15" spans="1:4" ht="12.75">
      <c r="A15" s="43" t="s">
        <v>231</v>
      </c>
      <c r="C15" s="483" t="s">
        <v>308</v>
      </c>
      <c r="D15" s="484"/>
    </row>
    <row r="19" ht="12.75">
      <c r="A19" s="43" t="s">
        <v>233</v>
      </c>
    </row>
    <row r="20" ht="12.75">
      <c r="A20" s="43" t="s">
        <v>234</v>
      </c>
    </row>
    <row r="21" ht="12.75">
      <c r="A21" s="43" t="s">
        <v>235</v>
      </c>
    </row>
    <row r="22" ht="12.75">
      <c r="A22" s="43"/>
    </row>
    <row r="24" ht="12.75">
      <c r="A24" s="43" t="s">
        <v>236</v>
      </c>
    </row>
    <row r="25" ht="12.75">
      <c r="A25" s="43"/>
    </row>
    <row r="26" spans="1:6" ht="12.75">
      <c r="A26" s="44" t="s">
        <v>237</v>
      </c>
      <c r="C26" s="45" t="s">
        <v>238</v>
      </c>
      <c r="F26" s="45" t="s">
        <v>239</v>
      </c>
    </row>
    <row r="28" spans="1:2" ht="12.75">
      <c r="A28" s="46">
        <v>1</v>
      </c>
      <c r="B28" s="37" t="s">
        <v>240</v>
      </c>
    </row>
    <row r="29" ht="12.75">
      <c r="A29" s="46"/>
    </row>
    <row r="31" ht="12.75">
      <c r="A31" s="39" t="s">
        <v>241</v>
      </c>
    </row>
    <row r="33" spans="1:6" ht="12.75">
      <c r="A33" s="45" t="s">
        <v>237</v>
      </c>
      <c r="C33" s="45" t="s">
        <v>242</v>
      </c>
      <c r="F33" s="45" t="s">
        <v>243</v>
      </c>
    </row>
    <row r="34" spans="1:4" ht="12.75">
      <c r="A34" s="45"/>
      <c r="D34" s="45"/>
    </row>
    <row r="35" spans="1:6" ht="12.75">
      <c r="A35" s="46">
        <v>2</v>
      </c>
      <c r="B35" s="37" t="s">
        <v>244</v>
      </c>
      <c r="F35" s="37">
        <f>F36+F37</f>
        <v>17.21</v>
      </c>
    </row>
    <row r="36" spans="1:6" ht="12.75">
      <c r="A36" s="44" t="s">
        <v>98</v>
      </c>
      <c r="B36" s="37" t="s">
        <v>11</v>
      </c>
      <c r="F36" s="37">
        <v>15.21</v>
      </c>
    </row>
    <row r="37" spans="1:6" ht="12.75">
      <c r="A37" s="44" t="s">
        <v>99</v>
      </c>
      <c r="B37" s="37" t="s">
        <v>12</v>
      </c>
      <c r="F37" s="37">
        <v>2</v>
      </c>
    </row>
    <row r="39" spans="1:6" ht="12.75">
      <c r="A39" s="46">
        <v>3</v>
      </c>
      <c r="B39" s="37" t="s">
        <v>13</v>
      </c>
      <c r="F39" s="37">
        <v>32.38</v>
      </c>
    </row>
    <row r="40" spans="1:6" ht="12.75">
      <c r="A40" s="44" t="s">
        <v>101</v>
      </c>
      <c r="B40" s="37" t="s">
        <v>14</v>
      </c>
      <c r="F40" s="37">
        <v>32.38</v>
      </c>
    </row>
    <row r="41" spans="1:6" ht="12.75">
      <c r="A41" s="46">
        <v>4</v>
      </c>
      <c r="B41" s="37" t="s">
        <v>206</v>
      </c>
      <c r="F41" s="37">
        <v>0</v>
      </c>
    </row>
    <row r="42" spans="1:6" ht="12.75">
      <c r="A42" s="46">
        <v>5</v>
      </c>
      <c r="B42" s="37" t="s">
        <v>15</v>
      </c>
      <c r="F42" s="37">
        <v>42.4</v>
      </c>
    </row>
    <row r="43" spans="1:6" ht="12.75">
      <c r="A43" s="46">
        <v>6</v>
      </c>
      <c r="B43" s="43" t="s">
        <v>245</v>
      </c>
      <c r="F43" s="37">
        <f>F35+F39+F41+F42</f>
        <v>91.99000000000001</v>
      </c>
    </row>
    <row r="46" ht="12.75">
      <c r="A46" s="43" t="s">
        <v>246</v>
      </c>
    </row>
    <row r="48" spans="1:6" ht="12.75">
      <c r="A48" s="45" t="s">
        <v>237</v>
      </c>
      <c r="C48" s="45" t="s">
        <v>247</v>
      </c>
      <c r="F48" s="45" t="s">
        <v>248</v>
      </c>
    </row>
    <row r="49" spans="1:4" ht="12.75">
      <c r="A49" s="45"/>
      <c r="D49" s="45"/>
    </row>
    <row r="50" ht="12.75">
      <c r="B50" s="43" t="s">
        <v>249</v>
      </c>
    </row>
    <row r="51" spans="1:6" ht="12.75">
      <c r="A51" s="46">
        <v>7</v>
      </c>
      <c r="B51" s="37" t="s">
        <v>16</v>
      </c>
      <c r="F51" s="47">
        <v>1126154</v>
      </c>
    </row>
    <row r="52" spans="1:6" ht="12.75">
      <c r="A52" s="44" t="s">
        <v>105</v>
      </c>
      <c r="B52" s="37" t="s">
        <v>17</v>
      </c>
      <c r="F52" s="48">
        <v>909530</v>
      </c>
    </row>
    <row r="53" spans="1:6" ht="12.75">
      <c r="A53" s="46">
        <v>8</v>
      </c>
      <c r="B53" s="37" t="s">
        <v>19</v>
      </c>
      <c r="F53" s="48">
        <v>1309026</v>
      </c>
    </row>
    <row r="54" spans="1:6" ht="12.75">
      <c r="A54" s="46">
        <v>9</v>
      </c>
      <c r="B54" s="37" t="s">
        <v>20</v>
      </c>
      <c r="F54" s="48">
        <v>489235</v>
      </c>
    </row>
    <row r="56" ht="12.75">
      <c r="B56" s="43" t="s">
        <v>5</v>
      </c>
    </row>
    <row r="57" spans="1:6" ht="12.75">
      <c r="A57" s="46">
        <v>10</v>
      </c>
      <c r="B57" s="37" t="s">
        <v>21</v>
      </c>
      <c r="F57" s="48">
        <v>450326</v>
      </c>
    </row>
    <row r="58" spans="1:6" ht="12.75">
      <c r="A58" s="45" t="s">
        <v>111</v>
      </c>
      <c r="B58" s="37" t="s">
        <v>22</v>
      </c>
      <c r="F58" s="48">
        <v>295017</v>
      </c>
    </row>
    <row r="59" spans="1:6" ht="12.75">
      <c r="A59" s="46">
        <v>11</v>
      </c>
      <c r="B59" s="37" t="s">
        <v>250</v>
      </c>
      <c r="F59" s="48">
        <v>803987</v>
      </c>
    </row>
    <row r="60" spans="1:6" ht="12.75">
      <c r="A60" s="45" t="s">
        <v>113</v>
      </c>
      <c r="B60" s="37" t="s">
        <v>24</v>
      </c>
      <c r="F60" s="48">
        <v>752078</v>
      </c>
    </row>
    <row r="61" spans="1:6" ht="12.75">
      <c r="A61" s="45" t="s">
        <v>114</v>
      </c>
      <c r="B61" s="37" t="s">
        <v>25</v>
      </c>
      <c r="F61" s="48">
        <v>51909</v>
      </c>
    </row>
    <row r="62" spans="1:6" ht="12.75">
      <c r="A62" s="46">
        <v>12</v>
      </c>
      <c r="B62" s="37" t="s">
        <v>26</v>
      </c>
      <c r="F62" s="48">
        <v>54289</v>
      </c>
    </row>
    <row r="63" spans="1:6" ht="12.75">
      <c r="A63" s="46">
        <v>13</v>
      </c>
      <c r="B63" s="37" t="s">
        <v>27</v>
      </c>
      <c r="F63" s="48">
        <v>18570</v>
      </c>
    </row>
    <row r="64" spans="1:6" ht="12.75">
      <c r="A64" s="46">
        <v>14</v>
      </c>
      <c r="B64" s="37" t="s">
        <v>28</v>
      </c>
      <c r="F64" s="48">
        <v>131473</v>
      </c>
    </row>
    <row r="65" spans="1:6" ht="12.75">
      <c r="A65" s="44" t="s">
        <v>118</v>
      </c>
      <c r="B65" s="37" t="s">
        <v>29</v>
      </c>
      <c r="F65" s="48">
        <v>43933</v>
      </c>
    </row>
    <row r="66" spans="1:6" ht="12.75">
      <c r="A66" s="46">
        <v>15</v>
      </c>
      <c r="B66" s="37" t="s">
        <v>251</v>
      </c>
      <c r="F66" s="48">
        <v>9127</v>
      </c>
    </row>
    <row r="67" spans="1:6" ht="12.75">
      <c r="A67" s="46">
        <v>16</v>
      </c>
      <c r="B67" s="37" t="s">
        <v>31</v>
      </c>
      <c r="F67" s="48">
        <v>1305</v>
      </c>
    </row>
    <row r="69" spans="1:6" ht="12.75">
      <c r="A69" s="46">
        <v>17</v>
      </c>
      <c r="B69" s="37" t="s">
        <v>32</v>
      </c>
      <c r="F69" s="48">
        <v>44987</v>
      </c>
    </row>
    <row r="70" spans="1:6" ht="12.75">
      <c r="A70" s="46">
        <v>18</v>
      </c>
      <c r="B70" s="37" t="s">
        <v>33</v>
      </c>
      <c r="F70" s="48">
        <v>67334</v>
      </c>
    </row>
    <row r="71" spans="1:6" ht="12.75">
      <c r="A71" s="46">
        <v>19</v>
      </c>
      <c r="B71" s="37" t="s">
        <v>34</v>
      </c>
      <c r="F71" s="48">
        <v>124233</v>
      </c>
    </row>
    <row r="72" spans="1:9" ht="12.75">
      <c r="A72" s="46">
        <v>20</v>
      </c>
      <c r="B72" s="37" t="s">
        <v>253</v>
      </c>
      <c r="F72" s="48">
        <v>105014</v>
      </c>
      <c r="I72" s="48"/>
    </row>
    <row r="73" spans="1:6" ht="12.75">
      <c r="A73" s="46">
        <v>21</v>
      </c>
      <c r="B73" s="37" t="s">
        <v>36</v>
      </c>
      <c r="F73" s="48">
        <v>297907</v>
      </c>
    </row>
    <row r="74" spans="1:6" ht="12.75">
      <c r="A74" s="46">
        <v>22</v>
      </c>
      <c r="B74" s="43" t="s">
        <v>254</v>
      </c>
      <c r="F74" s="48">
        <f>SUM(F51,F53,F54,F57,F59,F62:F64,F66,F67,F69:F73)</f>
        <v>5032967</v>
      </c>
    </row>
    <row r="75" spans="1:6" ht="12.75">
      <c r="A75" s="46">
        <v>23</v>
      </c>
      <c r="B75" s="37" t="s">
        <v>37</v>
      </c>
      <c r="F75" s="48">
        <v>0</v>
      </c>
    </row>
    <row r="76" spans="1:6" ht="12.75">
      <c r="A76" s="45" t="s">
        <v>129</v>
      </c>
      <c r="B76" s="37" t="s">
        <v>255</v>
      </c>
      <c r="F76" s="48">
        <f>F74+F75</f>
        <v>5032967</v>
      </c>
    </row>
    <row r="77" ht="12.75">
      <c r="A77" s="45"/>
    </row>
    <row r="78" ht="12.75">
      <c r="A78" s="45"/>
    </row>
    <row r="79" ht="12.75">
      <c r="A79" s="39" t="s">
        <v>256</v>
      </c>
    </row>
    <row r="81" spans="1:6" ht="12.75">
      <c r="A81" s="45" t="s">
        <v>257</v>
      </c>
      <c r="C81" s="49" t="s">
        <v>247</v>
      </c>
      <c r="E81" s="45" t="s">
        <v>6</v>
      </c>
      <c r="F81" s="45" t="s">
        <v>258</v>
      </c>
    </row>
    <row r="83" ht="12.75">
      <c r="B83" s="37" t="s">
        <v>259</v>
      </c>
    </row>
    <row r="84" ht="12.75">
      <c r="B84" s="37" t="s">
        <v>260</v>
      </c>
    </row>
    <row r="85" ht="12.75">
      <c r="B85" s="37" t="s">
        <v>261</v>
      </c>
    </row>
    <row r="86" ht="12.75">
      <c r="B86" s="37" t="s">
        <v>262</v>
      </c>
    </row>
    <row r="87" spans="1:6" ht="12.75">
      <c r="A87" s="46">
        <v>24</v>
      </c>
      <c r="B87" s="37" t="s">
        <v>263</v>
      </c>
      <c r="E87" s="48">
        <v>20114</v>
      </c>
      <c r="F87" s="48">
        <f>SUM(F89,F92,F93,F94)</f>
        <v>948564</v>
      </c>
    </row>
    <row r="88" spans="1:6" ht="12.75">
      <c r="A88" s="46">
        <v>25</v>
      </c>
      <c r="B88" s="37" t="s">
        <v>264</v>
      </c>
      <c r="E88" s="48">
        <v>15227</v>
      </c>
      <c r="F88" s="37" t="s">
        <v>309</v>
      </c>
    </row>
    <row r="89" spans="1:6" ht="12.75">
      <c r="A89" s="45" t="s">
        <v>132</v>
      </c>
      <c r="B89" s="37" t="s">
        <v>38</v>
      </c>
      <c r="E89" s="48">
        <v>14884</v>
      </c>
      <c r="F89" s="48">
        <v>722487</v>
      </c>
    </row>
    <row r="90" spans="1:6" ht="12.75">
      <c r="A90" s="45" t="s">
        <v>134</v>
      </c>
      <c r="B90" s="37" t="s">
        <v>40</v>
      </c>
      <c r="E90" s="48">
        <v>13976</v>
      </c>
      <c r="F90" s="45" t="s">
        <v>265</v>
      </c>
    </row>
    <row r="91" spans="1:6" ht="12.75">
      <c r="A91" s="45" t="s">
        <v>135</v>
      </c>
      <c r="B91" s="37" t="s">
        <v>41</v>
      </c>
      <c r="E91" s="48">
        <v>908</v>
      </c>
      <c r="F91" s="45" t="s">
        <v>265</v>
      </c>
    </row>
    <row r="92" spans="1:6" ht="12.75">
      <c r="A92" s="45" t="s">
        <v>136</v>
      </c>
      <c r="B92" s="37" t="s">
        <v>42</v>
      </c>
      <c r="E92" s="48">
        <v>4887</v>
      </c>
      <c r="F92" s="48">
        <v>192832</v>
      </c>
    </row>
    <row r="93" spans="1:6" ht="12.75">
      <c r="A93" s="45" t="s">
        <v>137</v>
      </c>
      <c r="B93" s="37" t="s">
        <v>43</v>
      </c>
      <c r="E93" s="48">
        <v>130</v>
      </c>
      <c r="F93" s="48">
        <v>18654</v>
      </c>
    </row>
    <row r="94" spans="1:6" ht="12.75">
      <c r="A94" s="45" t="s">
        <v>138</v>
      </c>
      <c r="B94" s="37" t="s">
        <v>44</v>
      </c>
      <c r="E94" s="48">
        <v>213</v>
      </c>
      <c r="F94" s="48">
        <v>14591</v>
      </c>
    </row>
    <row r="95" spans="1:6" ht="12.75">
      <c r="A95" s="45" t="s">
        <v>139</v>
      </c>
      <c r="B95" s="37" t="s">
        <v>45</v>
      </c>
      <c r="E95" s="48">
        <v>13332</v>
      </c>
      <c r="F95" s="45" t="s">
        <v>265</v>
      </c>
    </row>
    <row r="96" spans="1:6" ht="12.75">
      <c r="A96" s="44" t="s">
        <v>133</v>
      </c>
      <c r="B96" s="37" t="s">
        <v>63</v>
      </c>
      <c r="E96" s="48">
        <v>14632</v>
      </c>
      <c r="F96" s="48">
        <v>660584</v>
      </c>
    </row>
    <row r="98" ht="12.75">
      <c r="B98" s="37" t="s">
        <v>267</v>
      </c>
    </row>
    <row r="99" ht="12.75">
      <c r="B99" s="37" t="s">
        <v>268</v>
      </c>
    </row>
    <row r="100" spans="1:6" ht="12.75">
      <c r="A100" s="46">
        <v>26</v>
      </c>
      <c r="B100" s="37" t="s">
        <v>269</v>
      </c>
      <c r="E100" s="48">
        <v>4006</v>
      </c>
      <c r="F100" s="48">
        <v>706228</v>
      </c>
    </row>
    <row r="101" spans="1:6" ht="12.75">
      <c r="A101" s="46">
        <v>27</v>
      </c>
      <c r="B101" s="37" t="s">
        <v>264</v>
      </c>
      <c r="E101" s="37" t="s">
        <v>309</v>
      </c>
      <c r="F101" s="37" t="s">
        <v>309</v>
      </c>
    </row>
    <row r="103" ht="12.75">
      <c r="B103" s="37" t="s">
        <v>270</v>
      </c>
    </row>
    <row r="104" ht="12.75">
      <c r="B104" s="37" t="s">
        <v>271</v>
      </c>
    </row>
    <row r="105" spans="1:6" ht="12.75">
      <c r="A105" s="46">
        <v>28</v>
      </c>
      <c r="B105" s="37" t="s">
        <v>303</v>
      </c>
      <c r="E105" s="37">
        <v>29</v>
      </c>
      <c r="F105" s="48">
        <v>2794</v>
      </c>
    </row>
    <row r="106" spans="1:6" ht="12.75">
      <c r="A106" s="46">
        <v>29</v>
      </c>
      <c r="B106" s="37" t="s">
        <v>272</v>
      </c>
      <c r="E106" s="37">
        <v>29</v>
      </c>
      <c r="F106" s="48">
        <v>1894</v>
      </c>
    </row>
    <row r="107" spans="1:6" ht="12.75">
      <c r="A107" s="44" t="s">
        <v>144</v>
      </c>
      <c r="B107" s="37" t="s">
        <v>207</v>
      </c>
      <c r="E107" s="37">
        <v>25</v>
      </c>
      <c r="F107" s="48">
        <v>1753</v>
      </c>
    </row>
    <row r="108" spans="1:6" ht="12.75">
      <c r="A108" s="45" t="s">
        <v>145</v>
      </c>
      <c r="B108" s="37" t="s">
        <v>208</v>
      </c>
      <c r="E108" s="37">
        <v>4</v>
      </c>
      <c r="F108" s="48">
        <v>890</v>
      </c>
    </row>
    <row r="109" spans="1:6" ht="12.75">
      <c r="A109" s="45" t="s">
        <v>158</v>
      </c>
      <c r="B109" s="37" t="s">
        <v>68</v>
      </c>
      <c r="E109" s="45" t="s">
        <v>265</v>
      </c>
      <c r="F109" s="48">
        <v>633</v>
      </c>
    </row>
    <row r="110" spans="1:4" ht="12.75">
      <c r="A110" s="45"/>
      <c r="D110" s="37" t="s">
        <v>310</v>
      </c>
    </row>
    <row r="111" ht="12.75">
      <c r="B111" s="37" t="s">
        <v>273</v>
      </c>
    </row>
    <row r="112" spans="1:6" ht="12.75">
      <c r="A112" s="46">
        <v>30</v>
      </c>
      <c r="B112" s="37" t="s">
        <v>269</v>
      </c>
      <c r="E112" s="48">
        <v>11917</v>
      </c>
      <c r="F112" s="48">
        <v>1140465</v>
      </c>
    </row>
    <row r="113" spans="1:6" ht="12.75">
      <c r="A113" s="46">
        <v>31</v>
      </c>
      <c r="B113" s="37" t="s">
        <v>264</v>
      </c>
      <c r="E113" s="48">
        <v>4703</v>
      </c>
      <c r="F113" s="48">
        <v>17620</v>
      </c>
    </row>
    <row r="115" spans="1:6" ht="12.75">
      <c r="A115" s="46">
        <v>32</v>
      </c>
      <c r="B115" s="37" t="s">
        <v>51</v>
      </c>
      <c r="E115" s="37">
        <v>40</v>
      </c>
      <c r="F115" s="37">
        <v>628</v>
      </c>
    </row>
    <row r="116" spans="1:6" ht="12.75">
      <c r="A116" s="46">
        <v>33</v>
      </c>
      <c r="B116" s="37" t="s">
        <v>275</v>
      </c>
      <c r="E116" s="37">
        <v>425</v>
      </c>
      <c r="F116" s="48">
        <v>157960</v>
      </c>
    </row>
    <row r="117" spans="1:6" ht="12.75">
      <c r="A117" s="46">
        <v>34</v>
      </c>
      <c r="B117" s="37" t="s">
        <v>276</v>
      </c>
      <c r="E117" s="48">
        <v>10493</v>
      </c>
      <c r="F117" s="48">
        <v>101477</v>
      </c>
    </row>
    <row r="118" ht="12.75">
      <c r="A118" s="46"/>
    </row>
    <row r="119" ht="12.75">
      <c r="B119" s="37" t="s">
        <v>277</v>
      </c>
    </row>
    <row r="120" spans="1:6" ht="12.75">
      <c r="A120" s="46">
        <v>35</v>
      </c>
      <c r="B120" s="37" t="s">
        <v>269</v>
      </c>
      <c r="E120" s="37">
        <v>138</v>
      </c>
      <c r="F120" s="48">
        <v>9849</v>
      </c>
    </row>
    <row r="121" spans="1:6" ht="12.75">
      <c r="A121" s="46">
        <v>36</v>
      </c>
      <c r="B121" s="37" t="s">
        <v>264</v>
      </c>
      <c r="E121" s="37">
        <v>23</v>
      </c>
      <c r="F121" s="48">
        <v>5189</v>
      </c>
    </row>
    <row r="123" ht="12.75">
      <c r="B123" s="37" t="s">
        <v>278</v>
      </c>
    </row>
    <row r="124" spans="1:6" ht="12.75">
      <c r="A124" s="46">
        <v>37</v>
      </c>
      <c r="B124" s="37" t="s">
        <v>269</v>
      </c>
      <c r="E124" s="37">
        <v>821</v>
      </c>
      <c r="F124" s="48">
        <v>11325</v>
      </c>
    </row>
    <row r="125" spans="1:6" ht="12.75">
      <c r="A125" s="46">
        <v>38</v>
      </c>
      <c r="B125" s="37" t="s">
        <v>264</v>
      </c>
      <c r="E125" s="37">
        <v>576</v>
      </c>
      <c r="F125" s="48">
        <v>7744</v>
      </c>
    </row>
    <row r="126" ht="12.75">
      <c r="A126" s="46"/>
    </row>
    <row r="127" spans="1:2" ht="12.75">
      <c r="A127" s="46"/>
      <c r="B127" s="37" t="s">
        <v>279</v>
      </c>
    </row>
    <row r="128" spans="1:6" ht="12.75">
      <c r="A128" s="46">
        <v>39</v>
      </c>
      <c r="B128" s="37" t="s">
        <v>269</v>
      </c>
      <c r="E128" s="37">
        <v>12</v>
      </c>
      <c r="F128" s="48">
        <v>1794</v>
      </c>
    </row>
    <row r="129" spans="1:6" ht="12.75">
      <c r="A129" s="46">
        <v>40</v>
      </c>
      <c r="B129" s="37" t="s">
        <v>264</v>
      </c>
      <c r="E129" s="37">
        <v>8</v>
      </c>
      <c r="F129" s="48">
        <v>1176</v>
      </c>
    </row>
    <row r="131" spans="1:6" ht="12.75">
      <c r="A131" s="46">
        <v>41</v>
      </c>
      <c r="B131" s="37" t="s">
        <v>60</v>
      </c>
      <c r="E131" s="37">
        <v>105</v>
      </c>
      <c r="F131" s="48">
        <v>1271756</v>
      </c>
    </row>
    <row r="134" ht="12.75">
      <c r="A134" s="43" t="s">
        <v>280</v>
      </c>
    </row>
    <row r="135" ht="12.75">
      <c r="A135" s="43"/>
    </row>
    <row r="136" spans="1:6" ht="12.75">
      <c r="A136" s="43"/>
      <c r="F136" s="45" t="s">
        <v>239</v>
      </c>
    </row>
    <row r="138" ht="12.75">
      <c r="B138" s="37" t="s">
        <v>281</v>
      </c>
    </row>
    <row r="139" spans="1:6" ht="12.75">
      <c r="A139" s="46">
        <v>42</v>
      </c>
      <c r="B139" s="37" t="s">
        <v>73</v>
      </c>
      <c r="F139" s="48">
        <v>164935</v>
      </c>
    </row>
    <row r="140" spans="1:6" ht="12.75">
      <c r="A140" s="44" t="s">
        <v>160</v>
      </c>
      <c r="B140" s="37" t="s">
        <v>74</v>
      </c>
      <c r="F140" s="48">
        <v>248660</v>
      </c>
    </row>
    <row r="141" spans="1:6" ht="12.75">
      <c r="A141" s="44" t="s">
        <v>161</v>
      </c>
      <c r="B141" s="37" t="s">
        <v>75</v>
      </c>
      <c r="F141" s="37">
        <v>445</v>
      </c>
    </row>
    <row r="142" spans="1:6" ht="12.75">
      <c r="A142" s="46">
        <v>43</v>
      </c>
      <c r="B142" s="37" t="s">
        <v>282</v>
      </c>
      <c r="F142" s="48">
        <v>50429</v>
      </c>
    </row>
    <row r="144" ht="12.75">
      <c r="B144" s="37" t="s">
        <v>283</v>
      </c>
    </row>
    <row r="145" ht="12.75">
      <c r="B145" s="37" t="s">
        <v>284</v>
      </c>
    </row>
    <row r="146" spans="1:6" ht="12.75">
      <c r="A146" s="46">
        <v>44</v>
      </c>
      <c r="B146" s="37" t="s">
        <v>285</v>
      </c>
      <c r="F146" s="48">
        <v>3225</v>
      </c>
    </row>
    <row r="147" spans="1:6" ht="12.75">
      <c r="A147" s="46">
        <v>45</v>
      </c>
      <c r="B147" s="37" t="s">
        <v>286</v>
      </c>
      <c r="F147" s="48">
        <v>5594</v>
      </c>
    </row>
    <row r="148" spans="1:6" ht="12.75">
      <c r="A148" s="46">
        <v>46</v>
      </c>
      <c r="B148" s="43" t="s">
        <v>205</v>
      </c>
      <c r="F148" s="48">
        <v>9179</v>
      </c>
    </row>
    <row r="149" spans="1:6" ht="12.75">
      <c r="A149" s="45" t="s">
        <v>166</v>
      </c>
      <c r="B149" s="37" t="s">
        <v>287</v>
      </c>
      <c r="F149" s="48">
        <v>6208</v>
      </c>
    </row>
    <row r="150" spans="1:6" ht="12.75">
      <c r="A150" s="45" t="s">
        <v>167</v>
      </c>
      <c r="B150" s="37" t="s">
        <v>288</v>
      </c>
      <c r="F150" s="48">
        <v>406</v>
      </c>
    </row>
    <row r="152" ht="12.75">
      <c r="B152" s="37" t="s">
        <v>289</v>
      </c>
    </row>
    <row r="153" ht="12.75">
      <c r="B153" s="37" t="s">
        <v>290</v>
      </c>
    </row>
    <row r="154" spans="1:6" ht="12.75">
      <c r="A154" s="46">
        <v>47</v>
      </c>
      <c r="B154" s="37" t="s">
        <v>285</v>
      </c>
      <c r="F154" s="48">
        <v>3166</v>
      </c>
    </row>
    <row r="155" spans="1:6" ht="12.75">
      <c r="A155" s="46">
        <v>48</v>
      </c>
      <c r="B155" s="37" t="s">
        <v>286</v>
      </c>
      <c r="F155" s="48">
        <v>5335</v>
      </c>
    </row>
    <row r="156" spans="1:6" ht="12.75">
      <c r="A156" s="46">
        <v>49</v>
      </c>
      <c r="B156" s="43" t="s">
        <v>205</v>
      </c>
      <c r="F156" s="48">
        <v>8501</v>
      </c>
    </row>
    <row r="157" spans="1:6" ht="12.75">
      <c r="A157" s="45" t="s">
        <v>171</v>
      </c>
      <c r="B157" s="37" t="s">
        <v>291</v>
      </c>
      <c r="F157" s="48">
        <v>5475</v>
      </c>
    </row>
    <row r="158" spans="1:6" ht="12.75">
      <c r="A158" s="45" t="s">
        <v>172</v>
      </c>
      <c r="B158" s="37" t="s">
        <v>292</v>
      </c>
      <c r="F158" s="48">
        <v>1511</v>
      </c>
    </row>
    <row r="160" ht="12.75">
      <c r="B160" s="37" t="s">
        <v>293</v>
      </c>
    </row>
    <row r="161" spans="1:6" ht="12.75">
      <c r="A161" s="46">
        <v>50</v>
      </c>
      <c r="B161" s="37" t="s">
        <v>294</v>
      </c>
      <c r="F161" s="37">
        <v>325</v>
      </c>
    </row>
    <row r="162" spans="1:6" ht="12.75">
      <c r="A162" s="44" t="s">
        <v>174</v>
      </c>
      <c r="B162" s="37" t="s">
        <v>295</v>
      </c>
      <c r="F162" s="37">
        <v>96</v>
      </c>
    </row>
    <row r="163" spans="1:6" ht="12.75">
      <c r="A163" s="46">
        <v>51</v>
      </c>
      <c r="B163" s="37" t="s">
        <v>296</v>
      </c>
      <c r="F163" s="48">
        <v>6517</v>
      </c>
    </row>
    <row r="164" spans="1:6" ht="12.75">
      <c r="A164" s="45" t="s">
        <v>176</v>
      </c>
      <c r="B164" s="37" t="s">
        <v>297</v>
      </c>
      <c r="F164" s="37">
        <v>45</v>
      </c>
    </row>
    <row r="165" ht="12.75">
      <c r="B165" s="37" t="s">
        <v>298</v>
      </c>
    </row>
    <row r="166" spans="1:6" ht="12.75">
      <c r="A166" s="45" t="s">
        <v>177</v>
      </c>
      <c r="B166" s="37" t="s">
        <v>297</v>
      </c>
      <c r="F166" s="37">
        <v>512</v>
      </c>
    </row>
    <row r="167" ht="12.75">
      <c r="B167" s="37" t="s">
        <v>299</v>
      </c>
    </row>
    <row r="169" ht="12.75">
      <c r="A169" s="43" t="s">
        <v>300</v>
      </c>
    </row>
    <row r="171" spans="1:6" ht="12.75">
      <c r="A171" s="45" t="s">
        <v>257</v>
      </c>
      <c r="C171" s="45" t="s">
        <v>247</v>
      </c>
      <c r="F171" s="45" t="s">
        <v>239</v>
      </c>
    </row>
    <row r="173" spans="1:6" ht="12.75">
      <c r="A173" s="46">
        <v>52</v>
      </c>
      <c r="B173" s="37" t="s">
        <v>91</v>
      </c>
      <c r="F173" s="37">
        <v>98.5</v>
      </c>
    </row>
    <row r="174" spans="1:6" ht="12.75">
      <c r="A174" s="44" t="s">
        <v>179</v>
      </c>
      <c r="B174" s="37" t="s">
        <v>301</v>
      </c>
      <c r="F174" s="37">
        <v>149</v>
      </c>
    </row>
    <row r="175" ht="12.75">
      <c r="B175" s="37" t="s">
        <v>302</v>
      </c>
    </row>
    <row r="176" spans="1:6" ht="12.75">
      <c r="A176" s="46">
        <v>53</v>
      </c>
      <c r="B176" s="37" t="s">
        <v>93</v>
      </c>
      <c r="F176" s="48">
        <v>34581</v>
      </c>
    </row>
    <row r="177" spans="1:6" ht="12.75">
      <c r="A177" s="46">
        <v>54</v>
      </c>
      <c r="B177" s="37" t="s">
        <v>94</v>
      </c>
      <c r="F177" s="48">
        <v>1204</v>
      </c>
    </row>
    <row r="179" ht="12.75">
      <c r="B179" s="50"/>
    </row>
  </sheetData>
  <mergeCells count="1">
    <mergeCell ref="C15:D15"/>
  </mergeCells>
  <printOptions gridLines="1"/>
  <pageMargins left="0.25" right="0.25" top="1" bottom="1" header="0.5" footer="0.5"/>
  <pageSetup orientation="portrait" r:id="rId1"/>
  <headerFooter alignWithMargins="0">
    <oddFooter>&amp;C&amp;F&amp;RPage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53" customWidth="1"/>
  </cols>
  <sheetData>
    <row r="1" spans="1:3" ht="18">
      <c r="A1" s="51" t="s">
        <v>218</v>
      </c>
      <c r="B1" s="52"/>
      <c r="C1" s="52"/>
    </row>
    <row r="2" spans="1:3" ht="18">
      <c r="A2" s="52" t="s">
        <v>219</v>
      </c>
      <c r="B2" s="52"/>
      <c r="C2" s="52"/>
    </row>
    <row r="3" spans="1:3" ht="18">
      <c r="A3" s="54" t="s">
        <v>220</v>
      </c>
      <c r="B3" s="52"/>
      <c r="C3" s="52" t="s">
        <v>221</v>
      </c>
    </row>
    <row r="5" spans="1:5" ht="12.75">
      <c r="A5" s="55" t="s">
        <v>222</v>
      </c>
      <c r="B5" s="56" t="s">
        <v>311</v>
      </c>
      <c r="C5" s="57"/>
      <c r="D5" s="57"/>
      <c r="E5" s="58"/>
    </row>
    <row r="7" spans="1:5" ht="12.75">
      <c r="A7" s="59" t="s">
        <v>223</v>
      </c>
      <c r="C7" s="56" t="s">
        <v>312</v>
      </c>
      <c r="D7" s="57"/>
      <c r="E7" s="58"/>
    </row>
    <row r="9" spans="1:5" ht="12.75">
      <c r="A9" s="59" t="s">
        <v>225</v>
      </c>
      <c r="C9" s="56" t="s">
        <v>313</v>
      </c>
      <c r="D9" s="57"/>
      <c r="E9" s="58"/>
    </row>
    <row r="11" spans="1:3" ht="12.75">
      <c r="A11" s="59" t="s">
        <v>227</v>
      </c>
      <c r="B11" s="56" t="s">
        <v>314</v>
      </c>
      <c r="C11" s="58"/>
    </row>
    <row r="13" spans="1:3" ht="12.75">
      <c r="A13" s="59" t="s">
        <v>229</v>
      </c>
      <c r="B13" s="56" t="s">
        <v>315</v>
      </c>
      <c r="C13" s="58"/>
    </row>
    <row r="15" spans="1:4" ht="12.75">
      <c r="A15" s="59" t="s">
        <v>231</v>
      </c>
      <c r="C15" s="483" t="s">
        <v>316</v>
      </c>
      <c r="D15" s="484"/>
    </row>
    <row r="19" ht="12.75">
      <c r="A19" s="59" t="s">
        <v>233</v>
      </c>
    </row>
    <row r="20" ht="12.75">
      <c r="A20" s="59" t="s">
        <v>234</v>
      </c>
    </row>
    <row r="21" ht="12.75">
      <c r="A21" s="59" t="s">
        <v>235</v>
      </c>
    </row>
    <row r="22" ht="12.75">
      <c r="A22" s="59"/>
    </row>
    <row r="24" ht="12.75">
      <c r="A24" s="59" t="s">
        <v>236</v>
      </c>
    </row>
    <row r="25" ht="12.75">
      <c r="A25" s="59"/>
    </row>
    <row r="26" spans="1:6" ht="12.75">
      <c r="A26" s="60" t="s">
        <v>237</v>
      </c>
      <c r="C26" s="61" t="s">
        <v>238</v>
      </c>
      <c r="F26" s="61" t="s">
        <v>239</v>
      </c>
    </row>
    <row r="28" spans="1:6" ht="12.75">
      <c r="A28" s="62">
        <v>1</v>
      </c>
      <c r="B28" s="53" t="s">
        <v>240</v>
      </c>
      <c r="F28" s="53">
        <v>0</v>
      </c>
    </row>
    <row r="29" ht="12.75">
      <c r="A29" s="62"/>
    </row>
    <row r="31" ht="12.75">
      <c r="A31" s="55" t="s">
        <v>241</v>
      </c>
    </row>
    <row r="33" spans="1:6" ht="12.75">
      <c r="A33" s="61" t="s">
        <v>237</v>
      </c>
      <c r="C33" s="61" t="s">
        <v>242</v>
      </c>
      <c r="F33" s="61" t="s">
        <v>243</v>
      </c>
    </row>
    <row r="34" spans="1:4" ht="12.75">
      <c r="A34" s="61"/>
      <c r="D34" s="61"/>
    </row>
    <row r="35" spans="1:6" ht="12.75">
      <c r="A35" s="62">
        <v>2</v>
      </c>
      <c r="B35" s="53" t="s">
        <v>244</v>
      </c>
      <c r="F35" s="53">
        <v>12</v>
      </c>
    </row>
    <row r="36" spans="1:6" ht="12.75">
      <c r="A36" s="60" t="s">
        <v>98</v>
      </c>
      <c r="B36" s="53" t="s">
        <v>11</v>
      </c>
      <c r="F36" s="53">
        <v>10</v>
      </c>
    </row>
    <row r="37" spans="1:6" ht="12.75">
      <c r="A37" s="60" t="s">
        <v>99</v>
      </c>
      <c r="B37" s="53" t="s">
        <v>12</v>
      </c>
      <c r="F37" s="53">
        <v>2</v>
      </c>
    </row>
    <row r="39" spans="1:6" ht="12.75">
      <c r="A39" s="62">
        <v>3</v>
      </c>
      <c r="B39" s="53" t="s">
        <v>13</v>
      </c>
      <c r="F39" s="53">
        <v>17</v>
      </c>
    </row>
    <row r="40" spans="1:6" ht="12.75">
      <c r="A40" s="60" t="s">
        <v>101</v>
      </c>
      <c r="B40" s="53" t="s">
        <v>14</v>
      </c>
      <c r="F40" s="53">
        <v>13</v>
      </c>
    </row>
    <row r="41" spans="1:6" ht="12.75">
      <c r="A41" s="62">
        <v>4</v>
      </c>
      <c r="B41" s="53" t="s">
        <v>206</v>
      </c>
      <c r="F41" s="53">
        <v>0</v>
      </c>
    </row>
    <row r="42" spans="1:6" ht="12.75">
      <c r="A42" s="62">
        <v>5</v>
      </c>
      <c r="B42" s="53" t="s">
        <v>15</v>
      </c>
      <c r="F42" s="53">
        <v>18</v>
      </c>
    </row>
    <row r="43" spans="1:6" ht="12.75">
      <c r="A43" s="62">
        <v>6</v>
      </c>
      <c r="B43" s="59" t="s">
        <v>245</v>
      </c>
      <c r="F43" s="53">
        <f>F35+F39+F41+F42</f>
        <v>47</v>
      </c>
    </row>
    <row r="46" ht="12.75">
      <c r="A46" s="59" t="s">
        <v>246</v>
      </c>
    </row>
    <row r="48" spans="1:6" ht="12.75">
      <c r="A48" s="61" t="s">
        <v>237</v>
      </c>
      <c r="C48" s="61" t="s">
        <v>247</v>
      </c>
      <c r="F48" s="61" t="s">
        <v>248</v>
      </c>
    </row>
    <row r="49" spans="1:4" ht="12.75">
      <c r="A49" s="61"/>
      <c r="D49" s="61"/>
    </row>
    <row r="50" ht="12.75">
      <c r="B50" s="59" t="s">
        <v>249</v>
      </c>
    </row>
    <row r="51" spans="1:7" ht="12.75">
      <c r="A51" s="62">
        <v>7</v>
      </c>
      <c r="B51" s="53" t="s">
        <v>16</v>
      </c>
      <c r="F51" s="63">
        <v>887469</v>
      </c>
      <c r="G51" s="61"/>
    </row>
    <row r="52" spans="1:7" ht="12.75">
      <c r="A52" s="60" t="s">
        <v>105</v>
      </c>
      <c r="B52" s="53" t="s">
        <v>17</v>
      </c>
      <c r="F52" s="63">
        <v>716517</v>
      </c>
      <c r="G52" s="61"/>
    </row>
    <row r="53" spans="1:6" ht="12.75">
      <c r="A53" s="62">
        <v>8</v>
      </c>
      <c r="B53" s="53" t="s">
        <v>19</v>
      </c>
      <c r="F53" s="63">
        <v>626221</v>
      </c>
    </row>
    <row r="54" spans="1:6" ht="12.75">
      <c r="A54" s="62">
        <v>9</v>
      </c>
      <c r="B54" s="53" t="s">
        <v>20</v>
      </c>
      <c r="F54" s="63">
        <v>137993</v>
      </c>
    </row>
    <row r="56" ht="12.75">
      <c r="B56" s="59" t="s">
        <v>5</v>
      </c>
    </row>
    <row r="57" spans="1:6" ht="12.75">
      <c r="A57" s="62">
        <v>10</v>
      </c>
      <c r="B57" s="53" t="s">
        <v>21</v>
      </c>
      <c r="F57" s="63">
        <v>395688</v>
      </c>
    </row>
    <row r="58" spans="1:6" ht="12.75">
      <c r="A58" s="61" t="s">
        <v>111</v>
      </c>
      <c r="B58" s="53" t="s">
        <v>22</v>
      </c>
      <c r="F58" s="53" t="s">
        <v>309</v>
      </c>
    </row>
    <row r="59" spans="1:6" ht="12.75">
      <c r="A59" s="62">
        <v>11</v>
      </c>
      <c r="B59" s="53" t="s">
        <v>250</v>
      </c>
      <c r="F59" s="63">
        <v>327404</v>
      </c>
    </row>
    <row r="60" spans="1:6" ht="12.75">
      <c r="A60" s="61" t="s">
        <v>113</v>
      </c>
      <c r="B60" s="53" t="s">
        <v>24</v>
      </c>
      <c r="F60" s="53" t="s">
        <v>309</v>
      </c>
    </row>
    <row r="61" spans="1:6" ht="12.75">
      <c r="A61" s="61" t="s">
        <v>114</v>
      </c>
      <c r="B61" s="53" t="s">
        <v>25</v>
      </c>
      <c r="F61" s="53" t="s">
        <v>309</v>
      </c>
    </row>
    <row r="62" spans="1:6" ht="12.75">
      <c r="A62" s="62">
        <v>12</v>
      </c>
      <c r="B62" s="53" t="s">
        <v>26</v>
      </c>
      <c r="F62" s="63">
        <v>46501</v>
      </c>
    </row>
    <row r="63" spans="1:6" ht="12.75">
      <c r="A63" s="62">
        <v>13</v>
      </c>
      <c r="B63" s="53" t="s">
        <v>27</v>
      </c>
      <c r="F63" s="53" t="s">
        <v>309</v>
      </c>
    </row>
    <row r="64" spans="1:6" ht="12.75">
      <c r="A64" s="62">
        <v>14</v>
      </c>
      <c r="B64" s="53" t="s">
        <v>28</v>
      </c>
      <c r="F64" s="63">
        <v>105232</v>
      </c>
    </row>
    <row r="65" spans="1:6" ht="12.75">
      <c r="A65" s="60" t="s">
        <v>118</v>
      </c>
      <c r="B65" s="53" t="s">
        <v>29</v>
      </c>
      <c r="F65" s="63">
        <v>62901</v>
      </c>
    </row>
    <row r="66" spans="1:7" ht="12.75">
      <c r="A66" s="62">
        <v>15</v>
      </c>
      <c r="B66" s="53" t="s">
        <v>251</v>
      </c>
      <c r="F66" s="63">
        <v>262</v>
      </c>
      <c r="G66" s="61"/>
    </row>
    <row r="67" spans="1:6" ht="12.75">
      <c r="A67" s="62">
        <v>16</v>
      </c>
      <c r="B67" s="53" t="s">
        <v>31</v>
      </c>
      <c r="F67" s="63">
        <v>0</v>
      </c>
    </row>
    <row r="69" spans="1:6" ht="12.75">
      <c r="A69" s="62">
        <v>17</v>
      </c>
      <c r="B69" s="53" t="s">
        <v>32</v>
      </c>
      <c r="F69" s="63">
        <v>4520</v>
      </c>
    </row>
    <row r="70" spans="1:6" ht="12.75">
      <c r="A70" s="62">
        <v>18</v>
      </c>
      <c r="B70" s="53" t="s">
        <v>33</v>
      </c>
      <c r="F70" s="63">
        <v>35075</v>
      </c>
    </row>
    <row r="71" spans="1:6" ht="12.75">
      <c r="A71" s="62">
        <v>19</v>
      </c>
      <c r="B71" s="53" t="s">
        <v>34</v>
      </c>
      <c r="F71" s="63">
        <v>108382</v>
      </c>
    </row>
    <row r="72" spans="1:6" ht="12.75">
      <c r="A72" s="62">
        <v>20</v>
      </c>
      <c r="B72" s="53" t="s">
        <v>253</v>
      </c>
      <c r="F72" s="63">
        <v>0</v>
      </c>
    </row>
    <row r="73" spans="1:6" ht="12.75">
      <c r="A73" s="62">
        <v>21</v>
      </c>
      <c r="B73" s="53" t="s">
        <v>36</v>
      </c>
      <c r="F73" s="63">
        <v>54461</v>
      </c>
    </row>
    <row r="74" spans="1:6" ht="12.75">
      <c r="A74" s="62">
        <v>22</v>
      </c>
      <c r="B74" s="59" t="s">
        <v>254</v>
      </c>
      <c r="F74" s="63">
        <v>2729208</v>
      </c>
    </row>
    <row r="75" spans="1:6" ht="12.75">
      <c r="A75" s="62">
        <v>23</v>
      </c>
      <c r="B75" s="53" t="s">
        <v>37</v>
      </c>
      <c r="F75" s="63">
        <v>0</v>
      </c>
    </row>
    <row r="76" spans="1:6" ht="12.75">
      <c r="A76" s="61" t="s">
        <v>129</v>
      </c>
      <c r="B76" s="53" t="s">
        <v>255</v>
      </c>
      <c r="F76" s="53">
        <f>F74+F75</f>
        <v>2729208</v>
      </c>
    </row>
    <row r="77" ht="12.75">
      <c r="A77" s="61"/>
    </row>
    <row r="78" ht="12.75">
      <c r="A78" s="61"/>
    </row>
    <row r="79" ht="12.75">
      <c r="A79" s="55" t="s">
        <v>256</v>
      </c>
    </row>
    <row r="81" spans="1:6" ht="12.75">
      <c r="A81" s="61" t="s">
        <v>257</v>
      </c>
      <c r="C81" s="64" t="s">
        <v>247</v>
      </c>
      <c r="E81" s="61" t="s">
        <v>6</v>
      </c>
      <c r="F81" s="61" t="s">
        <v>258</v>
      </c>
    </row>
    <row r="83" ht="12.75">
      <c r="B83" s="53" t="s">
        <v>259</v>
      </c>
    </row>
    <row r="84" ht="12.75">
      <c r="B84" s="53" t="s">
        <v>260</v>
      </c>
    </row>
    <row r="85" ht="12.75">
      <c r="B85" s="53" t="s">
        <v>261</v>
      </c>
    </row>
    <row r="86" ht="12.75">
      <c r="B86" s="53" t="s">
        <v>262</v>
      </c>
    </row>
    <row r="87" spans="1:6" ht="12.75">
      <c r="A87" s="62">
        <v>24</v>
      </c>
      <c r="B87" s="53" t="s">
        <v>263</v>
      </c>
      <c r="E87" s="53">
        <v>6377</v>
      </c>
      <c r="F87" s="63">
        <v>434608</v>
      </c>
    </row>
    <row r="88" spans="1:6" ht="12.75">
      <c r="A88" s="62">
        <v>25</v>
      </c>
      <c r="B88" s="53" t="s">
        <v>264</v>
      </c>
      <c r="E88" s="53" t="s">
        <v>309</v>
      </c>
      <c r="F88" s="53" t="s">
        <v>309</v>
      </c>
    </row>
    <row r="89" spans="1:6" ht="12.75">
      <c r="A89" s="61" t="s">
        <v>132</v>
      </c>
      <c r="B89" s="53" t="s">
        <v>38</v>
      </c>
      <c r="E89" s="53">
        <v>6044</v>
      </c>
      <c r="F89" s="53" t="s">
        <v>309</v>
      </c>
    </row>
    <row r="90" spans="1:6" ht="12.75">
      <c r="A90" s="61" t="s">
        <v>134</v>
      </c>
      <c r="B90" s="53" t="s">
        <v>40</v>
      </c>
      <c r="E90" s="53">
        <v>5840</v>
      </c>
      <c r="F90" s="61" t="s">
        <v>265</v>
      </c>
    </row>
    <row r="91" spans="1:6" ht="12.75">
      <c r="A91" s="61" t="s">
        <v>135</v>
      </c>
      <c r="B91" s="53" t="s">
        <v>41</v>
      </c>
      <c r="E91" s="53">
        <v>204</v>
      </c>
      <c r="F91" s="61" t="s">
        <v>265</v>
      </c>
    </row>
    <row r="92" spans="1:5" ht="12.75">
      <c r="A92" s="61" t="s">
        <v>136</v>
      </c>
      <c r="B92" s="53" t="s">
        <v>42</v>
      </c>
      <c r="E92" s="53">
        <v>333</v>
      </c>
    </row>
    <row r="93" spans="1:6" ht="12.75">
      <c r="A93" s="61" t="s">
        <v>137</v>
      </c>
      <c r="B93" s="53" t="s">
        <v>43</v>
      </c>
      <c r="E93" s="53" t="s">
        <v>309</v>
      </c>
      <c r="F93" s="53" t="s">
        <v>309</v>
      </c>
    </row>
    <row r="94" spans="1:6" ht="12.75">
      <c r="A94" s="61" t="s">
        <v>138</v>
      </c>
      <c r="B94" s="53" t="s">
        <v>44</v>
      </c>
      <c r="E94" s="53" t="s">
        <v>309</v>
      </c>
      <c r="F94" s="53" t="s">
        <v>309</v>
      </c>
    </row>
    <row r="95" spans="1:6" ht="12.75">
      <c r="A95" s="61" t="s">
        <v>139</v>
      </c>
      <c r="B95" s="53" t="s">
        <v>45</v>
      </c>
      <c r="E95" s="63">
        <v>11950</v>
      </c>
      <c r="F95" s="61" t="s">
        <v>265</v>
      </c>
    </row>
    <row r="96" spans="1:6" ht="12.75">
      <c r="A96" s="60" t="s">
        <v>133</v>
      </c>
      <c r="B96" s="53" t="s">
        <v>63</v>
      </c>
      <c r="E96" s="53" t="s">
        <v>309</v>
      </c>
      <c r="F96" s="53" t="s">
        <v>309</v>
      </c>
    </row>
    <row r="98" ht="12.75">
      <c r="B98" s="53" t="s">
        <v>267</v>
      </c>
    </row>
    <row r="99" ht="12.75">
      <c r="B99" s="53" t="s">
        <v>268</v>
      </c>
    </row>
    <row r="100" spans="1:6" ht="12.75">
      <c r="A100" s="62">
        <v>26</v>
      </c>
      <c r="B100" s="53" t="s">
        <v>269</v>
      </c>
      <c r="E100" s="53">
        <v>3611</v>
      </c>
      <c r="F100" s="63">
        <v>47441</v>
      </c>
    </row>
    <row r="101" spans="1:6" ht="12.75">
      <c r="A101" s="62">
        <v>27</v>
      </c>
      <c r="B101" s="53" t="s">
        <v>264</v>
      </c>
      <c r="E101" s="53" t="s">
        <v>309</v>
      </c>
      <c r="F101" s="53" t="s">
        <v>309</v>
      </c>
    </row>
    <row r="103" ht="12.75">
      <c r="B103" s="53" t="s">
        <v>270</v>
      </c>
    </row>
    <row r="104" ht="12.75">
      <c r="B104" s="53" t="s">
        <v>271</v>
      </c>
    </row>
    <row r="105" spans="1:6" ht="12.75">
      <c r="A105" s="62">
        <v>28</v>
      </c>
      <c r="B105" s="53" t="s">
        <v>303</v>
      </c>
      <c r="E105" s="53" t="s">
        <v>309</v>
      </c>
      <c r="F105" s="63">
        <v>2272</v>
      </c>
    </row>
    <row r="106" spans="1:6" ht="12.75">
      <c r="A106" s="62">
        <v>29</v>
      </c>
      <c r="B106" s="53" t="s">
        <v>272</v>
      </c>
      <c r="E106" s="53" t="s">
        <v>317</v>
      </c>
      <c r="F106" s="63">
        <v>2272</v>
      </c>
    </row>
    <row r="107" spans="1:6" ht="12.75">
      <c r="A107" s="60" t="s">
        <v>144</v>
      </c>
      <c r="B107" s="53" t="s">
        <v>207</v>
      </c>
      <c r="E107" s="53">
        <v>0</v>
      </c>
      <c r="F107" s="63">
        <v>1705</v>
      </c>
    </row>
    <row r="108" spans="1:6" ht="12.75">
      <c r="A108" s="61" t="s">
        <v>145</v>
      </c>
      <c r="B108" s="53" t="s">
        <v>208</v>
      </c>
      <c r="E108" s="53">
        <v>0</v>
      </c>
      <c r="F108" s="63">
        <v>567</v>
      </c>
    </row>
    <row r="109" spans="1:6" ht="12.75">
      <c r="A109" s="61" t="s">
        <v>158</v>
      </c>
      <c r="B109" s="53" t="s">
        <v>68</v>
      </c>
      <c r="E109" s="61" t="s">
        <v>265</v>
      </c>
      <c r="F109" s="63">
        <v>17504</v>
      </c>
    </row>
    <row r="110" ht="12.75">
      <c r="A110" s="61"/>
    </row>
    <row r="111" ht="12.75">
      <c r="B111" s="53" t="s">
        <v>273</v>
      </c>
    </row>
    <row r="112" spans="1:6" ht="12.75">
      <c r="A112" s="62">
        <v>30</v>
      </c>
      <c r="B112" s="53" t="s">
        <v>269</v>
      </c>
      <c r="E112" s="53">
        <v>2678</v>
      </c>
      <c r="F112" s="63">
        <v>683343</v>
      </c>
    </row>
    <row r="113" spans="1:6" ht="12.75">
      <c r="A113" s="62">
        <v>31</v>
      </c>
      <c r="B113" s="53" t="s">
        <v>264</v>
      </c>
      <c r="E113" s="53" t="s">
        <v>309</v>
      </c>
      <c r="F113" s="53" t="s">
        <v>309</v>
      </c>
    </row>
    <row r="115" spans="1:6" ht="12.75">
      <c r="A115" s="62">
        <v>32</v>
      </c>
      <c r="B115" s="53" t="s">
        <v>51</v>
      </c>
      <c r="E115" s="53">
        <v>0</v>
      </c>
      <c r="F115" s="63">
        <v>2000</v>
      </c>
    </row>
    <row r="116" spans="1:6" ht="12.75">
      <c r="A116" s="62">
        <v>33</v>
      </c>
      <c r="B116" s="53" t="s">
        <v>275</v>
      </c>
      <c r="E116" s="53">
        <v>0</v>
      </c>
      <c r="F116" s="53">
        <v>150</v>
      </c>
    </row>
    <row r="117" spans="1:6" ht="12.75">
      <c r="A117" s="62">
        <v>34</v>
      </c>
      <c r="B117" s="53" t="s">
        <v>276</v>
      </c>
      <c r="E117" s="53">
        <v>0</v>
      </c>
      <c r="F117" s="63">
        <v>5170</v>
      </c>
    </row>
    <row r="118" ht="12.75">
      <c r="A118" s="62"/>
    </row>
    <row r="119" ht="12.75">
      <c r="B119" s="53" t="s">
        <v>277</v>
      </c>
    </row>
    <row r="120" spans="1:6" ht="12.75">
      <c r="A120" s="62">
        <v>35</v>
      </c>
      <c r="B120" s="53" t="s">
        <v>269</v>
      </c>
      <c r="E120" s="53">
        <v>517</v>
      </c>
      <c r="F120" s="63">
        <v>8666</v>
      </c>
    </row>
    <row r="121" spans="1:6" ht="12.75">
      <c r="A121" s="62">
        <v>36</v>
      </c>
      <c r="B121" s="53" t="s">
        <v>264</v>
      </c>
      <c r="E121" s="53">
        <v>517</v>
      </c>
      <c r="F121" s="63">
        <v>8666</v>
      </c>
    </row>
    <row r="123" ht="12.75">
      <c r="B123" s="53" t="s">
        <v>278</v>
      </c>
    </row>
    <row r="124" spans="1:6" ht="12.75">
      <c r="A124" s="62">
        <v>37</v>
      </c>
      <c r="B124" s="53" t="s">
        <v>269</v>
      </c>
      <c r="E124" s="53">
        <v>154</v>
      </c>
      <c r="F124" s="63">
        <v>5891</v>
      </c>
    </row>
    <row r="125" spans="1:6" ht="12.75">
      <c r="A125" s="62">
        <v>38</v>
      </c>
      <c r="B125" s="53" t="s">
        <v>264</v>
      </c>
      <c r="E125" s="53">
        <v>154</v>
      </c>
      <c r="F125" s="63">
        <v>5891</v>
      </c>
    </row>
    <row r="126" ht="12.75">
      <c r="A126" s="62"/>
    </row>
    <row r="127" spans="1:2" ht="12.75">
      <c r="A127" s="62"/>
      <c r="B127" s="53" t="s">
        <v>279</v>
      </c>
    </row>
    <row r="128" spans="1:6" ht="12.75">
      <c r="A128" s="62">
        <v>39</v>
      </c>
      <c r="B128" s="53" t="s">
        <v>269</v>
      </c>
      <c r="E128" s="53">
        <v>70</v>
      </c>
      <c r="F128" s="53">
        <v>306</v>
      </c>
    </row>
    <row r="129" spans="1:6" ht="12.75">
      <c r="A129" s="62">
        <v>40</v>
      </c>
      <c r="B129" s="53" t="s">
        <v>264</v>
      </c>
      <c r="E129" s="53" t="s">
        <v>309</v>
      </c>
      <c r="F129" s="53" t="s">
        <v>309</v>
      </c>
    </row>
    <row r="131" spans="1:6" ht="12.75">
      <c r="A131" s="62">
        <v>41</v>
      </c>
      <c r="B131" s="53" t="s">
        <v>60</v>
      </c>
      <c r="E131" s="53" t="s">
        <v>309</v>
      </c>
      <c r="F131" s="53" t="s">
        <v>309</v>
      </c>
    </row>
    <row r="134" ht="12.75">
      <c r="A134" s="59" t="s">
        <v>280</v>
      </c>
    </row>
    <row r="135" ht="12.75">
      <c r="A135" s="59"/>
    </row>
    <row r="136" spans="1:6" ht="12.75">
      <c r="A136" s="59"/>
      <c r="F136" s="61" t="s">
        <v>239</v>
      </c>
    </row>
    <row r="138" ht="12.75">
      <c r="B138" s="53" t="s">
        <v>281</v>
      </c>
    </row>
    <row r="139" spans="1:6" ht="12.75">
      <c r="A139" s="62">
        <v>42</v>
      </c>
      <c r="B139" s="53" t="s">
        <v>73</v>
      </c>
      <c r="F139" s="63">
        <v>60360</v>
      </c>
    </row>
    <row r="140" spans="1:6" ht="12.75">
      <c r="A140" s="60" t="s">
        <v>160</v>
      </c>
      <c r="B140" s="53" t="s">
        <v>74</v>
      </c>
      <c r="F140" s="63">
        <v>75571</v>
      </c>
    </row>
    <row r="141" spans="1:6" ht="12.75">
      <c r="A141" s="60" t="s">
        <v>161</v>
      </c>
      <c r="B141" s="53" t="s">
        <v>75</v>
      </c>
      <c r="F141" s="53">
        <v>186</v>
      </c>
    </row>
    <row r="142" spans="1:6" ht="12.75">
      <c r="A142" s="62">
        <v>43</v>
      </c>
      <c r="B142" s="53" t="s">
        <v>282</v>
      </c>
      <c r="F142" s="63">
        <v>19146</v>
      </c>
    </row>
    <row r="144" ht="12.75">
      <c r="B144" s="53" t="s">
        <v>283</v>
      </c>
    </row>
    <row r="145" ht="12.75">
      <c r="B145" s="53" t="s">
        <v>284</v>
      </c>
    </row>
    <row r="146" spans="1:6" ht="12.75">
      <c r="A146" s="62">
        <v>44</v>
      </c>
      <c r="B146" s="53" t="s">
        <v>285</v>
      </c>
      <c r="F146" s="63">
        <v>3558</v>
      </c>
    </row>
    <row r="147" spans="1:6" ht="12.75">
      <c r="A147" s="62">
        <v>45</v>
      </c>
      <c r="B147" s="53" t="s">
        <v>286</v>
      </c>
      <c r="F147" s="63">
        <v>3038</v>
      </c>
    </row>
    <row r="148" spans="1:6" ht="12.75">
      <c r="A148" s="62">
        <v>46</v>
      </c>
      <c r="B148" s="59" t="s">
        <v>205</v>
      </c>
      <c r="F148" s="63">
        <v>6596</v>
      </c>
    </row>
    <row r="149" spans="1:6" ht="12.75">
      <c r="A149" s="61" t="s">
        <v>166</v>
      </c>
      <c r="B149" s="53" t="s">
        <v>287</v>
      </c>
      <c r="F149" s="63">
        <v>4889</v>
      </c>
    </row>
    <row r="150" spans="1:6" ht="12.75">
      <c r="A150" s="61" t="s">
        <v>167</v>
      </c>
      <c r="B150" s="53" t="s">
        <v>288</v>
      </c>
      <c r="F150" s="63">
        <v>370</v>
      </c>
    </row>
    <row r="152" ht="12.75">
      <c r="B152" s="53" t="s">
        <v>289</v>
      </c>
    </row>
    <row r="153" ht="12.75">
      <c r="B153" s="53" t="s">
        <v>290</v>
      </c>
    </row>
    <row r="154" spans="1:6" ht="12.75">
      <c r="A154" s="62">
        <v>47</v>
      </c>
      <c r="B154" s="53" t="s">
        <v>285</v>
      </c>
      <c r="F154" s="63">
        <v>2067</v>
      </c>
    </row>
    <row r="155" spans="1:6" ht="12.75">
      <c r="A155" s="62">
        <v>48</v>
      </c>
      <c r="B155" s="53" t="s">
        <v>286</v>
      </c>
      <c r="F155" s="63">
        <v>2439</v>
      </c>
    </row>
    <row r="156" spans="1:6" ht="12.75">
      <c r="A156" s="62">
        <v>49</v>
      </c>
      <c r="B156" s="59" t="s">
        <v>205</v>
      </c>
      <c r="F156" s="63">
        <v>4506</v>
      </c>
    </row>
    <row r="157" spans="1:6" ht="12.75">
      <c r="A157" s="61" t="s">
        <v>171</v>
      </c>
      <c r="B157" s="53" t="s">
        <v>291</v>
      </c>
      <c r="F157" s="63">
        <v>2119</v>
      </c>
    </row>
    <row r="158" spans="1:6" ht="12.75">
      <c r="A158" s="61" t="s">
        <v>172</v>
      </c>
      <c r="B158" s="53" t="s">
        <v>292</v>
      </c>
      <c r="F158" s="63">
        <v>389</v>
      </c>
    </row>
    <row r="160" ht="12.75">
      <c r="B160" s="53" t="s">
        <v>293</v>
      </c>
    </row>
    <row r="161" spans="1:6" ht="12.75">
      <c r="A161" s="62">
        <v>50</v>
      </c>
      <c r="B161" s="53" t="s">
        <v>294</v>
      </c>
      <c r="F161" s="63">
        <v>95</v>
      </c>
    </row>
    <row r="162" spans="1:6" ht="12.75">
      <c r="A162" s="60" t="s">
        <v>174</v>
      </c>
      <c r="B162" s="53" t="s">
        <v>295</v>
      </c>
      <c r="F162" s="53" t="s">
        <v>309</v>
      </c>
    </row>
    <row r="163" spans="1:6" ht="12.75">
      <c r="A163" s="62">
        <v>51</v>
      </c>
      <c r="B163" s="53" t="s">
        <v>296</v>
      </c>
      <c r="F163" s="63">
        <v>2510</v>
      </c>
    </row>
    <row r="164" spans="1:6" ht="12.75">
      <c r="A164" s="61" t="s">
        <v>176</v>
      </c>
      <c r="B164" s="53" t="s">
        <v>297</v>
      </c>
      <c r="F164" s="53" t="s">
        <v>309</v>
      </c>
    </row>
    <row r="165" ht="12.75">
      <c r="B165" s="53" t="s">
        <v>298</v>
      </c>
    </row>
    <row r="166" spans="1:6" ht="12.75">
      <c r="A166" s="61" t="s">
        <v>177</v>
      </c>
      <c r="B166" s="53" t="s">
        <v>297</v>
      </c>
      <c r="F166" s="63">
        <v>2510</v>
      </c>
    </row>
    <row r="167" ht="12.75">
      <c r="B167" s="53" t="s">
        <v>299</v>
      </c>
    </row>
    <row r="169" ht="12.75">
      <c r="A169" s="59" t="s">
        <v>300</v>
      </c>
    </row>
    <row r="171" spans="1:6" ht="12.75">
      <c r="A171" s="61" t="s">
        <v>257</v>
      </c>
      <c r="C171" s="61" t="s">
        <v>247</v>
      </c>
      <c r="F171" s="61" t="s">
        <v>239</v>
      </c>
    </row>
    <row r="173" spans="1:6" ht="12.75">
      <c r="A173" s="62">
        <v>52</v>
      </c>
      <c r="B173" s="53" t="s">
        <v>91</v>
      </c>
      <c r="F173" s="53">
        <v>83</v>
      </c>
    </row>
    <row r="174" spans="1:6" ht="12.75">
      <c r="A174" s="60" t="s">
        <v>179</v>
      </c>
      <c r="B174" s="53" t="s">
        <v>301</v>
      </c>
      <c r="F174" s="53">
        <v>77</v>
      </c>
    </row>
    <row r="175" ht="12.75">
      <c r="B175" s="53" t="s">
        <v>302</v>
      </c>
    </row>
    <row r="176" spans="1:6" ht="12.75">
      <c r="A176" s="62">
        <v>53</v>
      </c>
      <c r="B176" s="53" t="s">
        <v>93</v>
      </c>
      <c r="F176" s="63">
        <v>10863</v>
      </c>
    </row>
    <row r="177" spans="1:6" ht="12.75">
      <c r="A177" s="62">
        <v>54</v>
      </c>
      <c r="B177" s="53" t="s">
        <v>94</v>
      </c>
      <c r="F177" s="53">
        <v>691</v>
      </c>
    </row>
    <row r="179" ht="12.75">
      <c r="B179" s="65"/>
    </row>
  </sheetData>
  <mergeCells count="1">
    <mergeCell ref="C15:D15"/>
  </mergeCells>
  <printOptions gridLines="1"/>
  <pageMargins left="0.75" right="0.75" top="1" bottom="1" header="0.5" footer="0.5"/>
  <pageSetup orientation="portrait" r:id="rId1"/>
  <headerFooter alignWithMargins="0">
    <oddHeader>&amp;CDH_LibStats.xls</oddHeader>
    <oddFooter>&amp;C&amp;F&amp;RPage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68" customWidth="1"/>
  </cols>
  <sheetData>
    <row r="1" spans="1:3" ht="18">
      <c r="A1" s="66" t="s">
        <v>218</v>
      </c>
      <c r="B1" s="67"/>
      <c r="C1" s="67"/>
    </row>
    <row r="2" spans="1:3" ht="18">
      <c r="A2" s="67" t="s">
        <v>219</v>
      </c>
      <c r="B2" s="67"/>
      <c r="C2" s="67"/>
    </row>
    <row r="3" spans="1:3" ht="18">
      <c r="A3" s="69" t="s">
        <v>220</v>
      </c>
      <c r="B3" s="67"/>
      <c r="C3" s="67" t="s">
        <v>221</v>
      </c>
    </row>
    <row r="5" spans="1:5" ht="12.75">
      <c r="A5" s="70" t="s">
        <v>222</v>
      </c>
      <c r="B5" s="71" t="s">
        <v>318</v>
      </c>
      <c r="C5" s="72"/>
      <c r="D5" s="72"/>
      <c r="E5" s="73"/>
    </row>
    <row r="7" spans="1:5" ht="12.75">
      <c r="A7" s="74" t="s">
        <v>223</v>
      </c>
      <c r="C7" s="71" t="s">
        <v>319</v>
      </c>
      <c r="D7" s="72"/>
      <c r="E7" s="73"/>
    </row>
    <row r="9" spans="1:5" ht="12.75">
      <c r="A9" s="74" t="s">
        <v>225</v>
      </c>
      <c r="C9" s="71" t="s">
        <v>320</v>
      </c>
      <c r="D9" s="72"/>
      <c r="E9" s="73"/>
    </row>
    <row r="11" spans="1:3" ht="12.75">
      <c r="A11" s="74" t="s">
        <v>227</v>
      </c>
      <c r="B11" s="71" t="s">
        <v>321</v>
      </c>
      <c r="C11" s="73"/>
    </row>
    <row r="13" spans="1:3" ht="12.75">
      <c r="A13" s="74" t="s">
        <v>229</v>
      </c>
      <c r="B13" s="71" t="s">
        <v>322</v>
      </c>
      <c r="C13" s="73"/>
    </row>
    <row r="15" spans="1:4" ht="12.75">
      <c r="A15" s="74" t="s">
        <v>231</v>
      </c>
      <c r="C15" s="483" t="s">
        <v>323</v>
      </c>
      <c r="D15" s="484"/>
    </row>
    <row r="19" ht="12.75">
      <c r="A19" s="74" t="s">
        <v>233</v>
      </c>
    </row>
    <row r="20" ht="12.75">
      <c r="A20" s="74" t="s">
        <v>234</v>
      </c>
    </row>
    <row r="21" ht="12.75">
      <c r="A21" s="74" t="s">
        <v>235</v>
      </c>
    </row>
    <row r="22" ht="12.75">
      <c r="A22" s="74"/>
    </row>
    <row r="24" ht="12.75">
      <c r="A24" s="74" t="s">
        <v>236</v>
      </c>
    </row>
    <row r="25" ht="12.75">
      <c r="A25" s="74"/>
    </row>
    <row r="26" spans="1:6" ht="12.75">
      <c r="A26" s="75" t="s">
        <v>237</v>
      </c>
      <c r="C26" s="76" t="s">
        <v>238</v>
      </c>
      <c r="F26" s="76" t="s">
        <v>239</v>
      </c>
    </row>
    <row r="28" spans="1:6" ht="12.75">
      <c r="A28" s="77">
        <v>1</v>
      </c>
      <c r="B28" s="68" t="s">
        <v>240</v>
      </c>
      <c r="F28" s="68">
        <v>0</v>
      </c>
    </row>
    <row r="29" ht="12.75">
      <c r="A29" s="77"/>
    </row>
    <row r="31" ht="12.75">
      <c r="A31" s="70" t="s">
        <v>241</v>
      </c>
    </row>
    <row r="33" spans="1:6" ht="12.75">
      <c r="A33" s="76" t="s">
        <v>237</v>
      </c>
      <c r="C33" s="76" t="s">
        <v>242</v>
      </c>
      <c r="F33" s="76" t="s">
        <v>243</v>
      </c>
    </row>
    <row r="34" spans="1:4" ht="12.75">
      <c r="A34" s="76"/>
      <c r="D34" s="76"/>
    </row>
    <row r="35" spans="1:6" ht="12.75">
      <c r="A35" s="77">
        <v>2</v>
      </c>
      <c r="B35" s="68" t="s">
        <v>244</v>
      </c>
      <c r="F35" s="68">
        <v>27.25</v>
      </c>
    </row>
    <row r="36" spans="1:6" ht="12.75">
      <c r="A36" s="75" t="s">
        <v>98</v>
      </c>
      <c r="B36" s="68" t="s">
        <v>11</v>
      </c>
      <c r="F36" s="68">
        <v>25.25</v>
      </c>
    </row>
    <row r="37" spans="1:6" ht="12.75">
      <c r="A37" s="75" t="s">
        <v>99</v>
      </c>
      <c r="B37" s="68" t="s">
        <v>12</v>
      </c>
      <c r="F37" s="68">
        <v>2</v>
      </c>
    </row>
    <row r="39" spans="1:6" ht="12.75">
      <c r="A39" s="77">
        <v>3</v>
      </c>
      <c r="B39" s="68" t="s">
        <v>13</v>
      </c>
      <c r="F39" s="68">
        <v>44.25</v>
      </c>
    </row>
    <row r="40" spans="1:6" ht="12.75">
      <c r="A40" s="75" t="s">
        <v>101</v>
      </c>
      <c r="B40" s="68" t="s">
        <v>14</v>
      </c>
      <c r="F40" s="68">
        <v>29.75</v>
      </c>
    </row>
    <row r="41" spans="1:6" ht="12.75">
      <c r="A41" s="77">
        <v>4</v>
      </c>
      <c r="B41" s="68" t="s">
        <v>206</v>
      </c>
      <c r="F41" s="68">
        <v>0</v>
      </c>
    </row>
    <row r="42" spans="1:6" ht="12.75">
      <c r="A42" s="77">
        <v>5</v>
      </c>
      <c r="B42" s="68" t="s">
        <v>15</v>
      </c>
      <c r="F42" s="68">
        <v>39</v>
      </c>
    </row>
    <row r="43" spans="1:6" ht="12.75">
      <c r="A43" s="77">
        <v>6</v>
      </c>
      <c r="B43" s="74" t="s">
        <v>245</v>
      </c>
      <c r="F43" s="68">
        <f>F35+F39+F41+F42</f>
        <v>110.5</v>
      </c>
    </row>
    <row r="46" ht="12.75">
      <c r="A46" s="74" t="s">
        <v>246</v>
      </c>
    </row>
    <row r="48" spans="1:6" ht="12.75">
      <c r="A48" s="76" t="s">
        <v>237</v>
      </c>
      <c r="C48" s="76" t="s">
        <v>247</v>
      </c>
      <c r="F48" s="76" t="s">
        <v>248</v>
      </c>
    </row>
    <row r="49" spans="1:4" ht="12.75">
      <c r="A49" s="76"/>
      <c r="D49" s="76"/>
    </row>
    <row r="50" ht="12.75">
      <c r="B50" s="74" t="s">
        <v>249</v>
      </c>
    </row>
    <row r="51" spans="1:7" ht="12.75">
      <c r="A51" s="77">
        <v>7</v>
      </c>
      <c r="B51" s="68" t="s">
        <v>16</v>
      </c>
      <c r="F51" s="68">
        <v>2157932</v>
      </c>
      <c r="G51" s="76"/>
    </row>
    <row r="52" spans="1:7" ht="12.75">
      <c r="A52" s="75" t="s">
        <v>105</v>
      </c>
      <c r="B52" s="68" t="s">
        <v>17</v>
      </c>
      <c r="F52" s="68">
        <v>1791416</v>
      </c>
      <c r="G52" s="76"/>
    </row>
    <row r="53" spans="1:6" ht="12.75">
      <c r="A53" s="77">
        <v>8</v>
      </c>
      <c r="B53" s="68" t="s">
        <v>19</v>
      </c>
      <c r="F53" s="68">
        <v>1619243</v>
      </c>
    </row>
    <row r="54" spans="1:6" ht="12.75">
      <c r="A54" s="77">
        <v>9</v>
      </c>
      <c r="B54" s="68" t="s">
        <v>20</v>
      </c>
      <c r="F54" s="68">
        <v>548397</v>
      </c>
    </row>
    <row r="56" ht="12.75">
      <c r="B56" s="74" t="s">
        <v>5</v>
      </c>
    </row>
    <row r="57" spans="1:6" ht="12.75">
      <c r="A57" s="77">
        <v>10</v>
      </c>
      <c r="B57" s="68" t="s">
        <v>21</v>
      </c>
      <c r="F57" s="68">
        <v>812210</v>
      </c>
    </row>
    <row r="58" spans="1:6" ht="12.75">
      <c r="A58" s="76" t="s">
        <v>111</v>
      </c>
      <c r="B58" s="68" t="s">
        <v>22</v>
      </c>
      <c r="F58" s="68">
        <v>701274</v>
      </c>
    </row>
    <row r="59" spans="1:6" ht="12.75">
      <c r="A59" s="77">
        <v>11</v>
      </c>
      <c r="B59" s="68" t="s">
        <v>250</v>
      </c>
      <c r="F59" s="68">
        <v>1031036</v>
      </c>
    </row>
    <row r="60" spans="1:6" ht="12.75">
      <c r="A60" s="76" t="s">
        <v>113</v>
      </c>
      <c r="B60" s="68" t="s">
        <v>24</v>
      </c>
      <c r="F60" s="68">
        <v>824244</v>
      </c>
    </row>
    <row r="61" spans="1:6" ht="12.75">
      <c r="A61" s="76" t="s">
        <v>114</v>
      </c>
      <c r="B61" s="68" t="s">
        <v>25</v>
      </c>
      <c r="F61" s="68">
        <v>210792</v>
      </c>
    </row>
    <row r="62" spans="1:6" ht="12.75">
      <c r="A62" s="77">
        <v>12</v>
      </c>
      <c r="B62" s="68" t="s">
        <v>26</v>
      </c>
      <c r="F62" s="68">
        <v>115253</v>
      </c>
    </row>
    <row r="63" spans="1:6" ht="12.75">
      <c r="A63" s="77">
        <v>13</v>
      </c>
      <c r="B63" s="68" t="s">
        <v>27</v>
      </c>
      <c r="F63" s="68">
        <v>40227</v>
      </c>
    </row>
    <row r="64" spans="1:6" ht="12.75">
      <c r="A64" s="77">
        <v>14</v>
      </c>
      <c r="B64" s="68" t="s">
        <v>28</v>
      </c>
      <c r="F64" s="68">
        <v>152703</v>
      </c>
    </row>
    <row r="65" spans="1:6" ht="12.75">
      <c r="A65" s="75" t="s">
        <v>118</v>
      </c>
      <c r="B65" s="68" t="s">
        <v>29</v>
      </c>
      <c r="F65" s="68">
        <v>93447</v>
      </c>
    </row>
    <row r="66" spans="1:7" ht="12.75">
      <c r="A66" s="77">
        <v>15</v>
      </c>
      <c r="B66" s="68" t="s">
        <v>251</v>
      </c>
      <c r="F66" s="68" t="s">
        <v>309</v>
      </c>
      <c r="G66" s="76"/>
    </row>
    <row r="67" spans="1:6" ht="12.75">
      <c r="A67" s="77">
        <v>16</v>
      </c>
      <c r="B67" s="68" t="s">
        <v>31</v>
      </c>
      <c r="C67" s="68" t="s">
        <v>324</v>
      </c>
      <c r="F67" s="68">
        <v>4894</v>
      </c>
    </row>
    <row r="69" spans="1:6" ht="12.75">
      <c r="A69" s="77">
        <v>17</v>
      </c>
      <c r="B69" s="68" t="s">
        <v>32</v>
      </c>
      <c r="F69" s="68">
        <v>47706</v>
      </c>
    </row>
    <row r="70" spans="1:6" ht="12.75">
      <c r="A70" s="77">
        <v>18</v>
      </c>
      <c r="B70" s="68" t="s">
        <v>33</v>
      </c>
      <c r="F70" s="68">
        <v>43906</v>
      </c>
    </row>
    <row r="71" spans="1:6" ht="12.75">
      <c r="A71" s="77">
        <v>19</v>
      </c>
      <c r="B71" s="68" t="s">
        <v>34</v>
      </c>
      <c r="F71" s="68">
        <v>195723</v>
      </c>
    </row>
    <row r="72" spans="1:6" ht="12.75">
      <c r="A72" s="77">
        <v>20</v>
      </c>
      <c r="B72" s="68" t="s">
        <v>253</v>
      </c>
      <c r="F72" s="68">
        <v>86165</v>
      </c>
    </row>
    <row r="73" spans="1:6" ht="12.75">
      <c r="A73" s="77">
        <v>21</v>
      </c>
      <c r="B73" s="68" t="s">
        <v>36</v>
      </c>
      <c r="F73" s="68">
        <v>176121</v>
      </c>
    </row>
    <row r="74" spans="1:6" ht="12.75">
      <c r="A74" s="77">
        <v>22</v>
      </c>
      <c r="B74" s="74" t="s">
        <v>254</v>
      </c>
      <c r="F74" s="68">
        <f>SUM(F51,F53,F54,F57,F59,F62:F64,F66,F67,F69:F73)</f>
        <v>7031516</v>
      </c>
    </row>
    <row r="75" spans="1:6" ht="12.75">
      <c r="A75" s="77">
        <v>23</v>
      </c>
      <c r="B75" s="68" t="s">
        <v>37</v>
      </c>
      <c r="F75" s="68">
        <v>0</v>
      </c>
    </row>
    <row r="76" spans="1:6" ht="12.75">
      <c r="A76" s="76" t="s">
        <v>129</v>
      </c>
      <c r="B76" s="68" t="s">
        <v>255</v>
      </c>
      <c r="F76" s="68">
        <f>F74+F75</f>
        <v>7031516</v>
      </c>
    </row>
    <row r="77" ht="12.75">
      <c r="A77" s="76"/>
    </row>
    <row r="78" ht="12.75">
      <c r="A78" s="76"/>
    </row>
    <row r="79" ht="12.75">
      <c r="A79" s="70" t="s">
        <v>256</v>
      </c>
    </row>
    <row r="81" spans="1:6" ht="12.75">
      <c r="A81" s="76" t="s">
        <v>257</v>
      </c>
      <c r="C81" s="78" t="s">
        <v>247</v>
      </c>
      <c r="E81" s="76" t="s">
        <v>6</v>
      </c>
      <c r="F81" s="76" t="s">
        <v>258</v>
      </c>
    </row>
    <row r="83" ht="12.75">
      <c r="B83" s="68" t="s">
        <v>259</v>
      </c>
    </row>
    <row r="84" ht="12.75">
      <c r="B84" s="68" t="s">
        <v>260</v>
      </c>
    </row>
    <row r="85" ht="12.75">
      <c r="B85" s="68" t="s">
        <v>261</v>
      </c>
    </row>
    <row r="86" ht="12.75">
      <c r="B86" s="68" t="s">
        <v>262</v>
      </c>
    </row>
    <row r="87" spans="1:6" ht="12.75">
      <c r="A87" s="77">
        <v>24</v>
      </c>
      <c r="B87" s="68" t="s">
        <v>263</v>
      </c>
      <c r="E87" s="68">
        <f>SUM(E89,E92,E93,E94)</f>
        <v>26150</v>
      </c>
      <c r="F87" s="68">
        <f>SUM(F89,F92,F93,F94)</f>
        <v>976196</v>
      </c>
    </row>
    <row r="88" spans="1:6" ht="12.75">
      <c r="A88" s="77">
        <v>25</v>
      </c>
      <c r="B88" s="68" t="s">
        <v>264</v>
      </c>
      <c r="E88" s="79">
        <v>21021</v>
      </c>
      <c r="F88" s="68">
        <v>710762</v>
      </c>
    </row>
    <row r="89" spans="1:6" ht="12.75">
      <c r="A89" s="76" t="s">
        <v>132</v>
      </c>
      <c r="B89" s="68" t="s">
        <v>38</v>
      </c>
      <c r="E89" s="68">
        <v>17722</v>
      </c>
      <c r="F89" s="68">
        <v>797246</v>
      </c>
    </row>
    <row r="90" spans="1:6" ht="12.75">
      <c r="A90" s="76" t="s">
        <v>134</v>
      </c>
      <c r="B90" s="68" t="s">
        <v>40</v>
      </c>
      <c r="E90" s="68">
        <v>17055</v>
      </c>
      <c r="F90" s="76" t="s">
        <v>265</v>
      </c>
    </row>
    <row r="91" spans="1:6" ht="12.75">
      <c r="A91" s="76" t="s">
        <v>135</v>
      </c>
      <c r="B91" s="68" t="s">
        <v>41</v>
      </c>
      <c r="E91" s="68">
        <v>667</v>
      </c>
      <c r="F91" s="76" t="s">
        <v>265</v>
      </c>
    </row>
    <row r="92" spans="1:6" ht="12.75">
      <c r="A92" s="76" t="s">
        <v>136</v>
      </c>
      <c r="B92" s="68" t="s">
        <v>42</v>
      </c>
      <c r="E92" s="68">
        <v>1813</v>
      </c>
      <c r="F92" s="68">
        <v>149172</v>
      </c>
    </row>
    <row r="93" spans="1:6" ht="12.75">
      <c r="A93" s="76" t="s">
        <v>137</v>
      </c>
      <c r="B93" s="68" t="s">
        <v>43</v>
      </c>
      <c r="E93" s="68">
        <v>5842</v>
      </c>
      <c r="F93" s="68">
        <v>19384</v>
      </c>
    </row>
    <row r="94" spans="1:6" ht="12.75">
      <c r="A94" s="76" t="s">
        <v>138</v>
      </c>
      <c r="B94" s="68" t="s">
        <v>44</v>
      </c>
      <c r="E94" s="68">
        <v>773</v>
      </c>
      <c r="F94" s="68">
        <v>10394</v>
      </c>
    </row>
    <row r="95" spans="1:6" ht="12.75">
      <c r="A95" s="76" t="s">
        <v>139</v>
      </c>
      <c r="B95" s="68" t="s">
        <v>45</v>
      </c>
      <c r="E95" s="68">
        <v>13134</v>
      </c>
      <c r="F95" s="76" t="s">
        <v>265</v>
      </c>
    </row>
    <row r="96" spans="1:6" ht="12.75">
      <c r="A96" s="75" t="s">
        <v>133</v>
      </c>
      <c r="B96" s="68" t="s">
        <v>63</v>
      </c>
      <c r="E96" s="68">
        <v>16068</v>
      </c>
      <c r="F96" s="68">
        <v>660361</v>
      </c>
    </row>
    <row r="98" ht="12.75">
      <c r="B98" s="68" t="s">
        <v>267</v>
      </c>
    </row>
    <row r="99" ht="12.75">
      <c r="B99" s="68" t="s">
        <v>268</v>
      </c>
    </row>
    <row r="100" spans="1:6" ht="12.75">
      <c r="A100" s="77">
        <v>26</v>
      </c>
      <c r="B100" s="68" t="s">
        <v>269</v>
      </c>
      <c r="E100" s="68">
        <v>5922</v>
      </c>
      <c r="F100" s="68">
        <v>274324</v>
      </c>
    </row>
    <row r="101" spans="1:6" ht="12.75">
      <c r="A101" s="77">
        <v>27</v>
      </c>
      <c r="B101" s="68" t="s">
        <v>264</v>
      </c>
      <c r="E101" s="68">
        <v>3691</v>
      </c>
      <c r="F101" s="68" t="s">
        <v>309</v>
      </c>
    </row>
    <row r="103" ht="12.75">
      <c r="B103" s="68" t="s">
        <v>270</v>
      </c>
    </row>
    <row r="104" ht="12.75">
      <c r="B104" s="68" t="s">
        <v>271</v>
      </c>
    </row>
    <row r="105" spans="1:6" ht="12.75">
      <c r="A105" s="77">
        <v>28</v>
      </c>
      <c r="B105" s="68" t="s">
        <v>303</v>
      </c>
      <c r="E105" s="68">
        <v>0</v>
      </c>
      <c r="F105" s="68">
        <v>3885</v>
      </c>
    </row>
    <row r="106" spans="1:6" ht="12.75">
      <c r="A106" s="77">
        <v>29</v>
      </c>
      <c r="B106" s="68" t="s">
        <v>272</v>
      </c>
      <c r="E106" s="68" t="s">
        <v>309</v>
      </c>
      <c r="F106" s="68" t="s">
        <v>309</v>
      </c>
    </row>
    <row r="107" spans="1:6" ht="12.75">
      <c r="A107" s="75" t="s">
        <v>144</v>
      </c>
      <c r="B107" s="68" t="s">
        <v>207</v>
      </c>
      <c r="E107" s="68">
        <v>0</v>
      </c>
      <c r="F107" s="68">
        <v>2450</v>
      </c>
    </row>
    <row r="108" spans="1:6" ht="12.75">
      <c r="A108" s="76" t="s">
        <v>145</v>
      </c>
      <c r="B108" s="68" t="s">
        <v>208</v>
      </c>
      <c r="E108" s="68">
        <v>0</v>
      </c>
      <c r="F108" s="68">
        <v>1435</v>
      </c>
    </row>
    <row r="109" spans="1:6" ht="12.75">
      <c r="A109" s="76" t="s">
        <v>158</v>
      </c>
      <c r="B109" s="68" t="s">
        <v>68</v>
      </c>
      <c r="E109" s="76" t="s">
        <v>265</v>
      </c>
      <c r="F109" s="68">
        <v>868</v>
      </c>
    </row>
    <row r="110" ht="12.75">
      <c r="A110" s="76"/>
    </row>
    <row r="111" ht="12.75">
      <c r="B111" s="68" t="s">
        <v>273</v>
      </c>
    </row>
    <row r="112" spans="1:6" ht="12.75">
      <c r="A112" s="77">
        <v>30</v>
      </c>
      <c r="B112" s="68" t="s">
        <v>269</v>
      </c>
      <c r="E112" s="68">
        <v>13954</v>
      </c>
      <c r="F112" s="68">
        <v>1469875</v>
      </c>
    </row>
    <row r="113" spans="1:6" ht="12.75">
      <c r="A113" s="77">
        <v>31</v>
      </c>
      <c r="B113" s="68" t="s">
        <v>264</v>
      </c>
      <c r="E113" s="68">
        <v>1452</v>
      </c>
      <c r="F113" s="68" t="s">
        <v>309</v>
      </c>
    </row>
    <row r="115" spans="1:6" ht="12.75">
      <c r="A115" s="77">
        <v>32</v>
      </c>
      <c r="B115" s="68" t="s">
        <v>51</v>
      </c>
      <c r="E115" s="68">
        <v>739</v>
      </c>
      <c r="F115" s="68">
        <v>1525</v>
      </c>
    </row>
    <row r="116" spans="1:6" ht="12.75">
      <c r="A116" s="77">
        <v>33</v>
      </c>
      <c r="B116" s="68" t="s">
        <v>275</v>
      </c>
      <c r="E116" s="68">
        <v>5372</v>
      </c>
      <c r="F116" s="68">
        <v>162939</v>
      </c>
    </row>
    <row r="117" spans="1:6" ht="12.75">
      <c r="A117" s="77">
        <v>34</v>
      </c>
      <c r="B117" s="68" t="s">
        <v>276</v>
      </c>
      <c r="E117" s="68">
        <v>5</v>
      </c>
      <c r="F117" s="68">
        <v>3073</v>
      </c>
    </row>
    <row r="118" ht="12.75">
      <c r="A118" s="77"/>
    </row>
    <row r="119" ht="12.75">
      <c r="B119" s="68" t="s">
        <v>277</v>
      </c>
    </row>
    <row r="120" spans="1:6" ht="12.75">
      <c r="A120" s="77">
        <v>35</v>
      </c>
      <c r="B120" s="68" t="s">
        <v>269</v>
      </c>
      <c r="E120" s="68">
        <v>1616</v>
      </c>
      <c r="F120" s="68">
        <v>69750</v>
      </c>
    </row>
    <row r="121" spans="1:6" ht="12.75">
      <c r="A121" s="77">
        <v>36</v>
      </c>
      <c r="B121" s="68" t="s">
        <v>264</v>
      </c>
      <c r="E121" s="68" t="s">
        <v>309</v>
      </c>
      <c r="F121" s="68" t="s">
        <v>309</v>
      </c>
    </row>
    <row r="123" ht="12.75">
      <c r="B123" s="68" t="s">
        <v>278</v>
      </c>
    </row>
    <row r="124" spans="1:6" ht="12.75">
      <c r="A124" s="77">
        <v>37</v>
      </c>
      <c r="B124" s="68" t="s">
        <v>269</v>
      </c>
      <c r="E124" s="68">
        <v>271</v>
      </c>
      <c r="F124" s="68">
        <v>3619</v>
      </c>
    </row>
    <row r="125" spans="1:6" ht="12.75">
      <c r="A125" s="77">
        <v>38</v>
      </c>
      <c r="B125" s="68" t="s">
        <v>264</v>
      </c>
      <c r="E125" s="68">
        <v>244</v>
      </c>
      <c r="F125" s="68">
        <v>3026</v>
      </c>
    </row>
    <row r="126" ht="12.75">
      <c r="A126" s="77"/>
    </row>
    <row r="127" spans="1:2" ht="12.75">
      <c r="A127" s="77"/>
      <c r="B127" s="68" t="s">
        <v>279</v>
      </c>
    </row>
    <row r="128" spans="1:6" ht="12.75">
      <c r="A128" s="77">
        <v>39</v>
      </c>
      <c r="B128" s="68" t="s">
        <v>269</v>
      </c>
      <c r="E128" s="68">
        <v>256</v>
      </c>
      <c r="F128" s="68">
        <v>2129</v>
      </c>
    </row>
    <row r="129" spans="1:6" ht="12.75">
      <c r="A129" s="77">
        <v>40</v>
      </c>
      <c r="B129" s="68" t="s">
        <v>264</v>
      </c>
      <c r="E129" s="68">
        <v>105</v>
      </c>
      <c r="F129" s="68" t="s">
        <v>309</v>
      </c>
    </row>
    <row r="131" spans="1:6" ht="12.75">
      <c r="A131" s="77">
        <v>41</v>
      </c>
      <c r="B131" s="68" t="s">
        <v>60</v>
      </c>
      <c r="D131" s="68" t="s">
        <v>325</v>
      </c>
      <c r="E131" s="68">
        <v>1542</v>
      </c>
      <c r="F131" s="68">
        <v>1542</v>
      </c>
    </row>
    <row r="134" ht="12.75">
      <c r="A134" s="74" t="s">
        <v>280</v>
      </c>
    </row>
    <row r="135" ht="12.75">
      <c r="A135" s="74"/>
    </row>
    <row r="136" spans="1:6" ht="12.75">
      <c r="A136" s="74"/>
      <c r="F136" s="76" t="s">
        <v>239</v>
      </c>
    </row>
    <row r="138" ht="12.75">
      <c r="B138" s="68" t="s">
        <v>281</v>
      </c>
    </row>
    <row r="139" spans="1:6" ht="12.75">
      <c r="A139" s="77">
        <v>42</v>
      </c>
      <c r="B139" s="68" t="s">
        <v>73</v>
      </c>
      <c r="F139" s="68">
        <v>289823</v>
      </c>
    </row>
    <row r="140" spans="1:6" ht="12.75">
      <c r="A140" s="75" t="s">
        <v>160</v>
      </c>
      <c r="B140" s="68" t="s">
        <v>74</v>
      </c>
      <c r="F140" s="68">
        <v>371862</v>
      </c>
    </row>
    <row r="141" spans="1:6" ht="12.75">
      <c r="A141" s="75" t="s">
        <v>161</v>
      </c>
      <c r="B141" s="68" t="s">
        <v>75</v>
      </c>
      <c r="F141" s="68" t="s">
        <v>309</v>
      </c>
    </row>
    <row r="142" spans="1:6" ht="12.75">
      <c r="A142" s="77">
        <v>43</v>
      </c>
      <c r="B142" s="68" t="s">
        <v>282</v>
      </c>
      <c r="F142" s="68">
        <v>27046</v>
      </c>
    </row>
    <row r="144" ht="12.75">
      <c r="B144" s="68" t="s">
        <v>283</v>
      </c>
    </row>
    <row r="145" ht="12.75">
      <c r="B145" s="68" t="s">
        <v>284</v>
      </c>
    </row>
    <row r="146" spans="1:6" ht="12.75">
      <c r="A146" s="77">
        <v>44</v>
      </c>
      <c r="B146" s="68" t="s">
        <v>285</v>
      </c>
      <c r="F146" s="68">
        <v>5525</v>
      </c>
    </row>
    <row r="147" spans="1:6" ht="12.75">
      <c r="A147" s="77">
        <v>45</v>
      </c>
      <c r="B147" s="68" t="s">
        <v>286</v>
      </c>
      <c r="F147" s="68">
        <v>2936</v>
      </c>
    </row>
    <row r="148" spans="1:6" ht="12.75">
      <c r="A148" s="77">
        <v>46</v>
      </c>
      <c r="B148" s="74" t="s">
        <v>205</v>
      </c>
      <c r="F148" s="68">
        <v>8461</v>
      </c>
    </row>
    <row r="149" spans="1:6" ht="12.75">
      <c r="A149" s="76" t="s">
        <v>166</v>
      </c>
      <c r="B149" s="68" t="s">
        <v>287</v>
      </c>
      <c r="F149" s="68">
        <v>2894</v>
      </c>
    </row>
    <row r="150" spans="1:6" ht="12.75">
      <c r="A150" s="76" t="s">
        <v>167</v>
      </c>
      <c r="B150" s="68" t="s">
        <v>288</v>
      </c>
      <c r="F150" s="68">
        <v>311</v>
      </c>
    </row>
    <row r="152" ht="12.75">
      <c r="B152" s="68" t="s">
        <v>289</v>
      </c>
    </row>
    <row r="153" ht="12.75">
      <c r="B153" s="68" t="s">
        <v>290</v>
      </c>
    </row>
    <row r="154" spans="1:6" ht="12.75">
      <c r="A154" s="77">
        <v>47</v>
      </c>
      <c r="B154" s="68" t="s">
        <v>285</v>
      </c>
      <c r="F154" s="68">
        <v>2221</v>
      </c>
    </row>
    <row r="155" spans="1:6" ht="12.75">
      <c r="A155" s="77">
        <v>48</v>
      </c>
      <c r="B155" s="68" t="s">
        <v>286</v>
      </c>
      <c r="F155" s="68">
        <v>6560</v>
      </c>
    </row>
    <row r="156" spans="1:6" ht="12.75">
      <c r="A156" s="77">
        <v>49</v>
      </c>
      <c r="B156" s="74" t="s">
        <v>205</v>
      </c>
      <c r="F156" s="68">
        <v>8781</v>
      </c>
    </row>
    <row r="157" spans="1:6" ht="12.75">
      <c r="A157" s="76" t="s">
        <v>171</v>
      </c>
      <c r="B157" s="68" t="s">
        <v>291</v>
      </c>
      <c r="F157" s="68">
        <v>5162</v>
      </c>
    </row>
    <row r="158" spans="1:6" ht="12.75">
      <c r="A158" s="76" t="s">
        <v>172</v>
      </c>
      <c r="B158" s="68" t="s">
        <v>292</v>
      </c>
      <c r="F158" s="68">
        <v>388</v>
      </c>
    </row>
    <row r="160" ht="12.75">
      <c r="B160" s="68" t="s">
        <v>293</v>
      </c>
    </row>
    <row r="161" spans="1:6" ht="12.75">
      <c r="A161" s="77">
        <v>50</v>
      </c>
      <c r="B161" s="68" t="s">
        <v>294</v>
      </c>
      <c r="F161" s="68">
        <v>578</v>
      </c>
    </row>
    <row r="162" spans="1:6" ht="12.75">
      <c r="A162" s="75" t="s">
        <v>174</v>
      </c>
      <c r="B162" s="68" t="s">
        <v>295</v>
      </c>
      <c r="F162" s="68">
        <v>0</v>
      </c>
    </row>
    <row r="163" spans="1:6" ht="12.75">
      <c r="A163" s="77">
        <v>51</v>
      </c>
      <c r="B163" s="68" t="s">
        <v>296</v>
      </c>
      <c r="F163" s="68">
        <v>9437</v>
      </c>
    </row>
    <row r="164" spans="1:6" ht="12.75">
      <c r="A164" s="76" t="s">
        <v>176</v>
      </c>
      <c r="B164" s="68" t="s">
        <v>297</v>
      </c>
      <c r="F164" s="68">
        <v>0</v>
      </c>
    </row>
    <row r="165" ht="12.75">
      <c r="B165" s="68" t="s">
        <v>298</v>
      </c>
    </row>
    <row r="166" spans="1:6" ht="12.75">
      <c r="A166" s="76" t="s">
        <v>177</v>
      </c>
      <c r="B166" s="68" t="s">
        <v>297</v>
      </c>
      <c r="F166" s="68">
        <v>9437</v>
      </c>
    </row>
    <row r="167" ht="12.75">
      <c r="B167" s="68" t="s">
        <v>299</v>
      </c>
    </row>
    <row r="169" ht="12.75">
      <c r="A169" s="74" t="s">
        <v>300</v>
      </c>
    </row>
    <row r="171" spans="1:6" ht="12.75">
      <c r="A171" s="76" t="s">
        <v>257</v>
      </c>
      <c r="C171" s="76" t="s">
        <v>247</v>
      </c>
      <c r="F171" s="76" t="s">
        <v>239</v>
      </c>
    </row>
    <row r="173" spans="1:6" ht="12.75">
      <c r="A173" s="77">
        <v>52</v>
      </c>
      <c r="B173" s="68" t="s">
        <v>91</v>
      </c>
      <c r="F173" s="68">
        <v>91</v>
      </c>
    </row>
    <row r="174" spans="1:6" ht="12.75">
      <c r="A174" s="75" t="s">
        <v>179</v>
      </c>
      <c r="B174" s="68" t="s">
        <v>301</v>
      </c>
      <c r="F174" s="68">
        <v>149</v>
      </c>
    </row>
    <row r="175" ht="12.75">
      <c r="B175" s="68" t="s">
        <v>302</v>
      </c>
    </row>
    <row r="176" spans="1:6" ht="12.75">
      <c r="A176" s="77">
        <v>53</v>
      </c>
      <c r="B176" s="68" t="s">
        <v>93</v>
      </c>
      <c r="F176" s="68">
        <v>15614</v>
      </c>
    </row>
    <row r="177" spans="1:6" ht="12.75">
      <c r="A177" s="77">
        <v>54</v>
      </c>
      <c r="B177" s="68" t="s">
        <v>94</v>
      </c>
      <c r="F177" s="68">
        <v>2446</v>
      </c>
    </row>
    <row r="179" ht="12.75">
      <c r="B179" s="80"/>
    </row>
  </sheetData>
  <mergeCells count="1">
    <mergeCell ref="C15:D15"/>
  </mergeCells>
  <printOptions gridLines="1"/>
  <pageMargins left="0.75" right="0.75" top="1" bottom="1" header="0.5" footer="0.5"/>
  <pageSetup orientation="portrait" r:id="rId1"/>
  <headerFooter alignWithMargins="0">
    <oddFooter>&amp;C&amp;F&amp;RPage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84" customWidth="1"/>
    <col min="4" max="4" width="15.57421875" style="84" customWidth="1"/>
    <col min="5" max="5" width="17.421875" style="84" customWidth="1"/>
    <col min="6" max="16384" width="11.421875" style="84" customWidth="1"/>
  </cols>
  <sheetData>
    <row r="1" spans="1:5" ht="16.5">
      <c r="A1" s="81" t="s">
        <v>218</v>
      </c>
      <c r="B1" s="82"/>
      <c r="C1" s="82"/>
      <c r="D1" s="83"/>
      <c r="E1" s="83"/>
    </row>
    <row r="2" spans="1:5" ht="16.5">
      <c r="A2" s="82" t="s">
        <v>219</v>
      </c>
      <c r="B2" s="82"/>
      <c r="C2" s="82"/>
      <c r="D2" s="83"/>
      <c r="E2" s="83"/>
    </row>
    <row r="3" spans="1:5" ht="16.5">
      <c r="A3" s="85" t="s">
        <v>220</v>
      </c>
      <c r="B3" s="82"/>
      <c r="C3" s="82" t="s">
        <v>221</v>
      </c>
      <c r="D3" s="83"/>
      <c r="E3" s="83"/>
    </row>
    <row r="5" spans="1:5" ht="12.75">
      <c r="A5" s="86" t="s">
        <v>222</v>
      </c>
      <c r="B5" s="87" t="s">
        <v>187</v>
      </c>
      <c r="C5" s="88"/>
      <c r="D5" s="88"/>
      <c r="E5" s="89"/>
    </row>
    <row r="6" spans="1:4" ht="12.75">
      <c r="A6" s="90"/>
      <c r="B6" s="90"/>
      <c r="C6" s="90"/>
      <c r="D6" s="90"/>
    </row>
    <row r="7" spans="1:5" ht="12.75">
      <c r="A7" s="91" t="s">
        <v>223</v>
      </c>
      <c r="B7" s="90"/>
      <c r="C7" s="87" t="s">
        <v>326</v>
      </c>
      <c r="D7" s="88"/>
      <c r="E7" s="89"/>
    </row>
    <row r="8" spans="1:4" ht="12.75">
      <c r="A8" s="90"/>
      <c r="B8" s="90"/>
      <c r="C8" s="90"/>
      <c r="D8" s="90"/>
    </row>
    <row r="9" spans="1:5" ht="12.75">
      <c r="A9" s="91" t="s">
        <v>225</v>
      </c>
      <c r="B9" s="90"/>
      <c r="C9" s="87" t="s">
        <v>327</v>
      </c>
      <c r="D9" s="88"/>
      <c r="E9" s="89"/>
    </row>
    <row r="10" spans="1:4" ht="12.75">
      <c r="A10" s="90"/>
      <c r="B10" s="90"/>
      <c r="C10" s="90"/>
      <c r="D10" s="90"/>
    </row>
    <row r="11" spans="1:4" ht="12.75">
      <c r="A11" s="91" t="s">
        <v>227</v>
      </c>
      <c r="B11" s="87" t="s">
        <v>328</v>
      </c>
      <c r="C11" s="92"/>
      <c r="D11" s="90"/>
    </row>
    <row r="12" spans="1:4" ht="12.75">
      <c r="A12" s="90"/>
      <c r="B12" s="90"/>
      <c r="C12" s="90"/>
      <c r="D12" s="90"/>
    </row>
    <row r="13" spans="1:4" ht="12.75">
      <c r="A13" s="91" t="s">
        <v>229</v>
      </c>
      <c r="B13" s="87" t="s">
        <v>329</v>
      </c>
      <c r="C13" s="92"/>
      <c r="D13" s="90"/>
    </row>
    <row r="14" spans="1:4" ht="12.75">
      <c r="A14" s="91"/>
      <c r="B14" s="93"/>
      <c r="C14" s="93"/>
      <c r="D14" s="90"/>
    </row>
    <row r="15" spans="1:4" ht="12.75">
      <c r="A15" s="91"/>
      <c r="B15" s="93"/>
      <c r="C15" s="93"/>
      <c r="D15" s="90"/>
    </row>
    <row r="16" spans="1:4" ht="12.75">
      <c r="A16" s="90"/>
      <c r="B16" s="90"/>
      <c r="C16" s="90"/>
      <c r="D16" s="90"/>
    </row>
    <row r="17" spans="1:4" ht="12.75">
      <c r="A17" s="91" t="s">
        <v>231</v>
      </c>
      <c r="B17" s="90"/>
      <c r="C17" s="483" t="s">
        <v>330</v>
      </c>
      <c r="D17" s="484"/>
    </row>
    <row r="19" ht="12.75">
      <c r="A19" s="94" t="s">
        <v>233</v>
      </c>
    </row>
    <row r="20" ht="12.75">
      <c r="A20" s="94" t="s">
        <v>234</v>
      </c>
    </row>
    <row r="21" ht="12.75">
      <c r="A21" s="94" t="s">
        <v>235</v>
      </c>
    </row>
    <row r="22" ht="12.75">
      <c r="A22" s="94"/>
    </row>
    <row r="23" ht="12.75">
      <c r="A23" s="94"/>
    </row>
    <row r="24" ht="12.75">
      <c r="A24" s="94" t="s">
        <v>236</v>
      </c>
    </row>
    <row r="25" ht="12.75">
      <c r="A25" s="94"/>
    </row>
    <row r="26" spans="1:6" ht="12.75">
      <c r="A26" s="95" t="s">
        <v>237</v>
      </c>
      <c r="C26" s="96" t="s">
        <v>238</v>
      </c>
      <c r="F26" s="96" t="s">
        <v>239</v>
      </c>
    </row>
    <row r="28" spans="1:6" ht="12.75">
      <c r="A28" s="97">
        <v>1</v>
      </c>
      <c r="B28" s="84" t="s">
        <v>240</v>
      </c>
      <c r="F28" s="84">
        <v>1</v>
      </c>
    </row>
    <row r="29" ht="12.75">
      <c r="A29" s="97"/>
    </row>
    <row r="31" ht="12.75">
      <c r="A31" s="98" t="s">
        <v>241</v>
      </c>
    </row>
    <row r="33" spans="1:6" ht="12.75">
      <c r="A33" s="96" t="s">
        <v>237</v>
      </c>
      <c r="C33" s="96" t="s">
        <v>242</v>
      </c>
      <c r="F33" s="96" t="s">
        <v>243</v>
      </c>
    </row>
    <row r="34" spans="1:4" ht="12.75">
      <c r="A34" s="96"/>
      <c r="D34" s="96"/>
    </row>
    <row r="35" spans="1:6" ht="12.75">
      <c r="A35" s="97">
        <v>2</v>
      </c>
      <c r="B35" s="84" t="s">
        <v>244</v>
      </c>
      <c r="F35" s="84">
        <v>26.18</v>
      </c>
    </row>
    <row r="36" spans="1:6" ht="12.75">
      <c r="A36" s="95" t="s">
        <v>98</v>
      </c>
      <c r="B36" s="84" t="s">
        <v>11</v>
      </c>
      <c r="F36" s="84">
        <v>25.18</v>
      </c>
    </row>
    <row r="37" spans="1:6" ht="12.75">
      <c r="A37" s="95" t="s">
        <v>99</v>
      </c>
      <c r="B37" s="84" t="s">
        <v>12</v>
      </c>
      <c r="F37" s="84">
        <v>1</v>
      </c>
    </row>
    <row r="39" spans="1:6" ht="12.75">
      <c r="A39" s="97">
        <v>3</v>
      </c>
      <c r="B39" s="84" t="s">
        <v>13</v>
      </c>
      <c r="F39" s="84">
        <v>37.79</v>
      </c>
    </row>
    <row r="40" spans="1:6" ht="12.75">
      <c r="A40" s="95" t="s">
        <v>101</v>
      </c>
      <c r="B40" s="84" t="s">
        <v>14</v>
      </c>
      <c r="F40" s="84">
        <v>28.79</v>
      </c>
    </row>
    <row r="41" spans="1:6" ht="12.75">
      <c r="A41" s="97">
        <v>4</v>
      </c>
      <c r="B41" s="84" t="s">
        <v>206</v>
      </c>
      <c r="F41" s="84">
        <v>0</v>
      </c>
    </row>
    <row r="42" spans="1:6" ht="12.75">
      <c r="A42" s="97">
        <v>5</v>
      </c>
      <c r="B42" s="84" t="s">
        <v>15</v>
      </c>
      <c r="F42" s="84">
        <v>38.49</v>
      </c>
    </row>
    <row r="43" spans="1:6" ht="12.75">
      <c r="A43" s="97">
        <v>6</v>
      </c>
      <c r="B43" s="94" t="s">
        <v>245</v>
      </c>
      <c r="F43" s="84">
        <f>F35+F39+F41+F42</f>
        <v>102.46000000000001</v>
      </c>
    </row>
    <row r="47" ht="12.75">
      <c r="A47" s="94" t="s">
        <v>246</v>
      </c>
    </row>
    <row r="49" spans="1:6" ht="12.75">
      <c r="A49" s="96" t="s">
        <v>237</v>
      </c>
      <c r="C49" s="96" t="s">
        <v>247</v>
      </c>
      <c r="F49" s="96" t="s">
        <v>248</v>
      </c>
    </row>
    <row r="50" ht="12.75">
      <c r="B50" s="94" t="s">
        <v>249</v>
      </c>
    </row>
    <row r="51" spans="1:6" ht="12.75">
      <c r="A51" s="97">
        <v>7</v>
      </c>
      <c r="B51" s="84" t="s">
        <v>16</v>
      </c>
      <c r="F51" s="99">
        <v>1678323</v>
      </c>
    </row>
    <row r="52" spans="1:6" ht="12.75">
      <c r="A52" s="95" t="s">
        <v>105</v>
      </c>
      <c r="B52" s="84" t="s">
        <v>17</v>
      </c>
      <c r="F52" s="99">
        <v>1646044</v>
      </c>
    </row>
    <row r="53" spans="1:6" ht="12.75">
      <c r="A53" s="97">
        <v>8</v>
      </c>
      <c r="B53" s="84" t="s">
        <v>19</v>
      </c>
      <c r="F53" s="99">
        <v>1441723</v>
      </c>
    </row>
    <row r="54" spans="1:6" ht="12.75">
      <c r="A54" s="97">
        <v>9</v>
      </c>
      <c r="B54" s="84" t="s">
        <v>20</v>
      </c>
      <c r="F54" s="99">
        <v>629070</v>
      </c>
    </row>
    <row r="55" spans="1:6" ht="12.75">
      <c r="A55" s="97"/>
      <c r="F55" s="99"/>
    </row>
    <row r="56" ht="12.75">
      <c r="B56" s="94" t="s">
        <v>5</v>
      </c>
    </row>
    <row r="57" spans="1:7" ht="84" customHeight="1">
      <c r="A57" s="97">
        <v>10</v>
      </c>
      <c r="B57" s="100" t="s">
        <v>21</v>
      </c>
      <c r="F57" s="99">
        <v>490960</v>
      </c>
      <c r="G57" s="101" t="s">
        <v>331</v>
      </c>
    </row>
    <row r="58" spans="1:7" ht="12.75">
      <c r="A58" s="96" t="s">
        <v>111</v>
      </c>
      <c r="B58" s="84" t="s">
        <v>22</v>
      </c>
      <c r="F58" s="99">
        <v>490960</v>
      </c>
      <c r="G58" s="101" t="s">
        <v>332</v>
      </c>
    </row>
    <row r="59" spans="1:7" ht="17.25">
      <c r="A59" s="97">
        <v>11</v>
      </c>
      <c r="B59" s="84" t="s">
        <v>250</v>
      </c>
      <c r="F59" s="99">
        <v>720697</v>
      </c>
      <c r="G59" s="101" t="s">
        <v>333</v>
      </c>
    </row>
    <row r="60" spans="1:7" ht="75">
      <c r="A60" s="96" t="s">
        <v>113</v>
      </c>
      <c r="B60" s="84" t="s">
        <v>24</v>
      </c>
      <c r="F60" s="99">
        <v>662145</v>
      </c>
      <c r="G60" s="101" t="s">
        <v>334</v>
      </c>
    </row>
    <row r="61" spans="1:7" ht="75">
      <c r="A61" s="96" t="s">
        <v>114</v>
      </c>
      <c r="B61" s="84" t="s">
        <v>25</v>
      </c>
      <c r="F61" s="99">
        <v>58552</v>
      </c>
      <c r="G61" s="101" t="s">
        <v>335</v>
      </c>
    </row>
    <row r="62" spans="1:7" ht="12.75">
      <c r="A62" s="97">
        <v>12</v>
      </c>
      <c r="B62" s="84" t="s">
        <v>26</v>
      </c>
      <c r="F62" s="99">
        <v>68079</v>
      </c>
      <c r="G62" s="101" t="s">
        <v>336</v>
      </c>
    </row>
    <row r="63" spans="1:7" ht="12.75">
      <c r="A63" s="97">
        <v>13</v>
      </c>
      <c r="B63" s="84" t="s">
        <v>27</v>
      </c>
      <c r="F63" s="99">
        <v>15853</v>
      </c>
      <c r="G63" s="101" t="s">
        <v>336</v>
      </c>
    </row>
    <row r="64" spans="1:7" ht="66.75">
      <c r="A64" s="97">
        <v>14</v>
      </c>
      <c r="B64" s="84" t="s">
        <v>28</v>
      </c>
      <c r="F64" s="99">
        <v>433776</v>
      </c>
      <c r="G64" s="101" t="s">
        <v>337</v>
      </c>
    </row>
    <row r="65" spans="1:8" ht="66.75">
      <c r="A65" s="95" t="s">
        <v>118</v>
      </c>
      <c r="B65" s="84" t="s">
        <v>29</v>
      </c>
      <c r="F65" s="99">
        <v>194682</v>
      </c>
      <c r="G65" s="101" t="s">
        <v>338</v>
      </c>
      <c r="H65" s="102"/>
    </row>
    <row r="66" spans="1:8" ht="99.75">
      <c r="A66" s="97">
        <v>15</v>
      </c>
      <c r="B66" s="84" t="s">
        <v>251</v>
      </c>
      <c r="F66" s="99">
        <v>112892</v>
      </c>
      <c r="G66" s="101" t="s">
        <v>339</v>
      </c>
      <c r="H66" s="102"/>
    </row>
    <row r="67" spans="1:6" ht="12.75">
      <c r="A67" s="97">
        <v>16</v>
      </c>
      <c r="B67" s="84" t="s">
        <v>31</v>
      </c>
      <c r="F67" s="99">
        <v>0</v>
      </c>
    </row>
    <row r="68" ht="12.75">
      <c r="A68" s="97"/>
    </row>
    <row r="69" spans="1:6" ht="12.75">
      <c r="A69" s="97">
        <v>17</v>
      </c>
      <c r="B69" s="84" t="s">
        <v>32</v>
      </c>
      <c r="F69" s="99">
        <v>24678</v>
      </c>
    </row>
    <row r="70" spans="1:6" ht="12.75">
      <c r="A70" s="97">
        <v>18</v>
      </c>
      <c r="B70" s="84" t="s">
        <v>33</v>
      </c>
      <c r="F70" s="99">
        <v>54218</v>
      </c>
    </row>
    <row r="71" spans="1:6" ht="12.75">
      <c r="A71" s="97">
        <v>19</v>
      </c>
      <c r="B71" s="84" t="s">
        <v>34</v>
      </c>
      <c r="F71" s="99">
        <v>187884</v>
      </c>
    </row>
    <row r="72" spans="1:6" ht="12.75">
      <c r="A72" s="97">
        <v>20</v>
      </c>
      <c r="B72" s="84" t="s">
        <v>253</v>
      </c>
      <c r="F72" s="99">
        <v>51345</v>
      </c>
    </row>
    <row r="73" spans="1:6" ht="12.75">
      <c r="A73" s="97">
        <v>21</v>
      </c>
      <c r="B73" s="84" t="s">
        <v>36</v>
      </c>
      <c r="F73" s="99">
        <v>190547</v>
      </c>
    </row>
    <row r="74" spans="1:6" ht="12.75">
      <c r="A74" s="97">
        <v>22</v>
      </c>
      <c r="B74" s="94" t="s">
        <v>254</v>
      </c>
      <c r="F74" s="84">
        <v>6100045</v>
      </c>
    </row>
    <row r="75" spans="1:6" ht="12.75">
      <c r="A75" s="97">
        <v>23</v>
      </c>
      <c r="B75" s="84" t="s">
        <v>37</v>
      </c>
      <c r="F75" s="99">
        <v>0</v>
      </c>
    </row>
    <row r="76" spans="1:6" ht="12.75">
      <c r="A76" s="96" t="s">
        <v>129</v>
      </c>
      <c r="B76" s="84" t="s">
        <v>255</v>
      </c>
      <c r="F76" s="84">
        <f>F74+F75</f>
        <v>6100045</v>
      </c>
    </row>
    <row r="77" ht="12.75">
      <c r="A77" s="96"/>
    </row>
    <row r="78" ht="12.75">
      <c r="A78" s="96"/>
    </row>
    <row r="79" ht="12.75">
      <c r="A79" s="98" t="s">
        <v>256</v>
      </c>
    </row>
    <row r="81" spans="1:6" ht="12.75">
      <c r="A81" s="96" t="s">
        <v>257</v>
      </c>
      <c r="C81" s="103" t="s">
        <v>247</v>
      </c>
      <c r="E81" s="96" t="s">
        <v>6</v>
      </c>
      <c r="F81" s="96" t="s">
        <v>258</v>
      </c>
    </row>
    <row r="83" ht="12.75">
      <c r="B83" s="84" t="s">
        <v>259</v>
      </c>
    </row>
    <row r="84" ht="12.75">
      <c r="B84" s="84" t="s">
        <v>260</v>
      </c>
    </row>
    <row r="85" ht="12.75">
      <c r="B85" s="84" t="s">
        <v>261</v>
      </c>
    </row>
    <row r="86" ht="12.75">
      <c r="B86" s="84" t="s">
        <v>262</v>
      </c>
    </row>
    <row r="87" spans="1:6" ht="12.75">
      <c r="A87" s="97">
        <v>24</v>
      </c>
      <c r="B87" s="84" t="s">
        <v>263</v>
      </c>
      <c r="E87" s="99">
        <v>24534</v>
      </c>
      <c r="F87" s="99">
        <v>1111419</v>
      </c>
    </row>
    <row r="88" spans="1:6" ht="12.75">
      <c r="A88" s="97">
        <v>25</v>
      </c>
      <c r="B88" s="84" t="s">
        <v>264</v>
      </c>
      <c r="E88" s="99">
        <v>18451</v>
      </c>
      <c r="F88" s="99">
        <v>743945</v>
      </c>
    </row>
    <row r="89" spans="1:6" ht="12.75">
      <c r="A89" s="96" t="s">
        <v>132</v>
      </c>
      <c r="B89" s="84" t="s">
        <v>38</v>
      </c>
      <c r="E89" s="99">
        <v>22155</v>
      </c>
      <c r="F89" s="99">
        <v>1011798</v>
      </c>
    </row>
    <row r="90" spans="1:6" ht="12.75">
      <c r="A90" s="96" t="s">
        <v>134</v>
      </c>
      <c r="B90" s="84" t="s">
        <v>40</v>
      </c>
      <c r="E90" s="99">
        <v>16152</v>
      </c>
      <c r="F90" s="96" t="s">
        <v>265</v>
      </c>
    </row>
    <row r="91" spans="1:6" ht="12.75">
      <c r="A91" s="96" t="s">
        <v>135</v>
      </c>
      <c r="B91" s="84" t="s">
        <v>41</v>
      </c>
      <c r="E91" s="99">
        <v>6003</v>
      </c>
      <c r="F91" s="96" t="s">
        <v>265</v>
      </c>
    </row>
    <row r="92" spans="1:6" ht="12.75">
      <c r="A92" s="96" t="s">
        <v>136</v>
      </c>
      <c r="B92" s="84" t="s">
        <v>42</v>
      </c>
      <c r="E92" s="99">
        <v>1417</v>
      </c>
      <c r="F92" s="99">
        <v>69064</v>
      </c>
    </row>
    <row r="93" spans="1:6" ht="12.75">
      <c r="A93" s="96" t="s">
        <v>137</v>
      </c>
      <c r="B93" s="84" t="s">
        <v>43</v>
      </c>
      <c r="E93" s="99">
        <v>476</v>
      </c>
      <c r="F93" s="99">
        <v>16273</v>
      </c>
    </row>
    <row r="94" spans="1:6" ht="12.75">
      <c r="A94" s="96" t="s">
        <v>138</v>
      </c>
      <c r="B94" s="84" t="s">
        <v>44</v>
      </c>
      <c r="E94" s="99">
        <v>486</v>
      </c>
      <c r="F94" s="99">
        <v>14284</v>
      </c>
    </row>
    <row r="95" spans="1:6" ht="12.75">
      <c r="A95" s="96" t="s">
        <v>139</v>
      </c>
      <c r="B95" s="84" t="s">
        <v>45</v>
      </c>
      <c r="E95" s="99">
        <v>9918</v>
      </c>
      <c r="F95" s="96" t="s">
        <v>265</v>
      </c>
    </row>
    <row r="96" spans="1:6" ht="12.75">
      <c r="A96" s="95" t="s">
        <v>133</v>
      </c>
      <c r="B96" s="84" t="s">
        <v>63</v>
      </c>
      <c r="E96" s="99">
        <v>18010</v>
      </c>
      <c r="F96" s="99">
        <v>712579</v>
      </c>
    </row>
    <row r="98" ht="12.75">
      <c r="B98" s="84" t="s">
        <v>267</v>
      </c>
    </row>
    <row r="99" ht="12.75">
      <c r="B99" s="84" t="s">
        <v>268</v>
      </c>
    </row>
    <row r="100" spans="1:6" ht="12.75">
      <c r="A100" s="97">
        <v>26</v>
      </c>
      <c r="B100" s="84" t="s">
        <v>269</v>
      </c>
      <c r="E100" s="84">
        <v>0</v>
      </c>
      <c r="F100" s="84">
        <v>0</v>
      </c>
    </row>
    <row r="101" spans="1:6" ht="12.75">
      <c r="A101" s="97">
        <v>27</v>
      </c>
      <c r="B101" s="84" t="s">
        <v>264</v>
      </c>
      <c r="E101" s="84">
        <v>0</v>
      </c>
      <c r="F101" s="84">
        <v>0</v>
      </c>
    </row>
    <row r="103" ht="12.75">
      <c r="B103" s="84" t="s">
        <v>270</v>
      </c>
    </row>
    <row r="104" ht="12.75">
      <c r="B104" s="84" t="s">
        <v>271</v>
      </c>
    </row>
    <row r="105" spans="1:6" ht="12.75">
      <c r="A105" s="97">
        <v>28</v>
      </c>
      <c r="B105" s="84" t="s">
        <v>303</v>
      </c>
      <c r="E105" s="84">
        <v>199</v>
      </c>
      <c r="F105" s="99">
        <v>5986</v>
      </c>
    </row>
    <row r="106" spans="1:6" ht="12.75">
      <c r="A106" s="97">
        <v>29</v>
      </c>
      <c r="B106" s="84" t="s">
        <v>272</v>
      </c>
      <c r="E106" s="84">
        <v>199</v>
      </c>
      <c r="F106" s="99">
        <v>5912</v>
      </c>
    </row>
    <row r="107" spans="1:6" ht="12.75">
      <c r="A107" s="95" t="s">
        <v>144</v>
      </c>
      <c r="B107" s="84" t="s">
        <v>207</v>
      </c>
      <c r="E107" s="84">
        <v>72</v>
      </c>
      <c r="F107" s="99">
        <v>2476</v>
      </c>
    </row>
    <row r="108" spans="1:6" ht="12.75">
      <c r="A108" s="96" t="s">
        <v>145</v>
      </c>
      <c r="B108" s="84" t="s">
        <v>208</v>
      </c>
      <c r="E108" s="84">
        <v>24</v>
      </c>
      <c r="F108" s="99">
        <v>424</v>
      </c>
    </row>
    <row r="109" spans="1:6" ht="12.75">
      <c r="A109" s="96" t="s">
        <v>158</v>
      </c>
      <c r="B109" s="84" t="s">
        <v>68</v>
      </c>
      <c r="E109" s="104">
        <v>1655</v>
      </c>
      <c r="F109" s="99">
        <v>2593</v>
      </c>
    </row>
    <row r="110" ht="12.75">
      <c r="A110" s="96"/>
    </row>
    <row r="111" ht="12.75">
      <c r="B111" s="84" t="s">
        <v>273</v>
      </c>
    </row>
    <row r="112" spans="1:6" ht="12.75">
      <c r="A112" s="97">
        <v>30</v>
      </c>
      <c r="B112" s="84" t="s">
        <v>269</v>
      </c>
      <c r="E112" s="99">
        <v>24809</v>
      </c>
      <c r="F112" s="99">
        <v>1071443</v>
      </c>
    </row>
    <row r="113" spans="1:6" ht="12.75">
      <c r="A113" s="97">
        <v>31</v>
      </c>
      <c r="B113" s="84" t="s">
        <v>264</v>
      </c>
      <c r="E113" s="84">
        <v>541</v>
      </c>
      <c r="F113" s="99">
        <v>21856</v>
      </c>
    </row>
    <row r="115" spans="1:6" ht="12.75">
      <c r="A115" s="97">
        <v>32</v>
      </c>
      <c r="B115" s="84" t="s">
        <v>51</v>
      </c>
      <c r="E115" s="84">
        <v>1</v>
      </c>
      <c r="F115" s="84">
        <v>976</v>
      </c>
    </row>
    <row r="116" spans="1:6" ht="12.75">
      <c r="A116" s="97">
        <v>33</v>
      </c>
      <c r="B116" s="84" t="s">
        <v>275</v>
      </c>
      <c r="E116" s="84">
        <v>286</v>
      </c>
      <c r="F116" s="99">
        <v>9584</v>
      </c>
    </row>
    <row r="117" spans="1:6" ht="12.75">
      <c r="A117" s="97">
        <v>34</v>
      </c>
      <c r="B117" s="84" t="s">
        <v>276</v>
      </c>
      <c r="E117" s="84">
        <v>36</v>
      </c>
      <c r="F117" s="99">
        <v>22472</v>
      </c>
    </row>
    <row r="118" ht="12.75">
      <c r="A118" s="97"/>
    </row>
    <row r="119" ht="12.75">
      <c r="B119" s="84" t="s">
        <v>277</v>
      </c>
    </row>
    <row r="120" spans="1:6" ht="12.75">
      <c r="A120" s="97">
        <v>35</v>
      </c>
      <c r="B120" s="84" t="s">
        <v>269</v>
      </c>
      <c r="E120" s="84">
        <v>183</v>
      </c>
      <c r="F120" s="99">
        <v>21417</v>
      </c>
    </row>
    <row r="121" spans="1:6" ht="12.75">
      <c r="A121" s="97">
        <v>36</v>
      </c>
      <c r="B121" s="84" t="s">
        <v>264</v>
      </c>
      <c r="E121" s="84">
        <v>138</v>
      </c>
      <c r="F121" s="99">
        <v>15949</v>
      </c>
    </row>
    <row r="123" ht="12.75">
      <c r="B123" s="84" t="s">
        <v>278</v>
      </c>
    </row>
    <row r="124" spans="1:6" ht="12.75">
      <c r="A124" s="97">
        <v>37</v>
      </c>
      <c r="B124" s="84" t="s">
        <v>269</v>
      </c>
      <c r="E124" s="84">
        <v>467</v>
      </c>
      <c r="F124" s="99">
        <v>4490</v>
      </c>
    </row>
    <row r="125" spans="1:6" ht="12.75">
      <c r="A125" s="97">
        <v>38</v>
      </c>
      <c r="B125" s="84" t="s">
        <v>264</v>
      </c>
      <c r="E125" s="84">
        <v>332</v>
      </c>
      <c r="F125" s="99">
        <v>3671</v>
      </c>
    </row>
    <row r="126" ht="12.75">
      <c r="A126" s="97"/>
    </row>
    <row r="127" spans="1:2" ht="12.75">
      <c r="A127" s="97"/>
      <c r="B127" s="84" t="s">
        <v>279</v>
      </c>
    </row>
    <row r="128" spans="1:6" ht="12.75">
      <c r="A128" s="97">
        <v>39</v>
      </c>
      <c r="B128" s="84" t="s">
        <v>269</v>
      </c>
      <c r="E128" s="84">
        <v>363</v>
      </c>
      <c r="F128" s="99">
        <v>3329</v>
      </c>
    </row>
    <row r="129" spans="1:6" ht="12.75">
      <c r="A129" s="97">
        <v>40</v>
      </c>
      <c r="B129" s="84" t="s">
        <v>264</v>
      </c>
      <c r="E129" s="84">
        <v>116</v>
      </c>
      <c r="F129" s="99">
        <v>991</v>
      </c>
    </row>
    <row r="131" spans="1:6" ht="12.75">
      <c r="A131" s="97">
        <v>41</v>
      </c>
      <c r="B131" s="84" t="s">
        <v>340</v>
      </c>
      <c r="E131" s="96" t="s">
        <v>265</v>
      </c>
      <c r="F131" s="99">
        <v>9356</v>
      </c>
    </row>
    <row r="132" spans="5:6" ht="12.75">
      <c r="E132" s="96"/>
      <c r="F132" s="99"/>
    </row>
    <row r="133" spans="5:6" ht="12.75">
      <c r="E133" s="96"/>
      <c r="F133" s="99"/>
    </row>
    <row r="135" ht="12.75">
      <c r="A135" s="94" t="s">
        <v>280</v>
      </c>
    </row>
    <row r="136" ht="12.75">
      <c r="A136" s="94"/>
    </row>
    <row r="137" ht="12.75">
      <c r="A137" s="94"/>
    </row>
    <row r="138" ht="12.75">
      <c r="B138" s="84" t="s">
        <v>281</v>
      </c>
    </row>
    <row r="139" spans="1:6" ht="12.75">
      <c r="A139" s="97">
        <v>42</v>
      </c>
      <c r="B139" s="84" t="s">
        <v>73</v>
      </c>
      <c r="F139" s="99">
        <v>244873</v>
      </c>
    </row>
    <row r="140" spans="1:6" ht="12.75">
      <c r="A140" s="95" t="s">
        <v>160</v>
      </c>
      <c r="B140" s="84" t="s">
        <v>74</v>
      </c>
      <c r="F140" s="99">
        <v>401797</v>
      </c>
    </row>
    <row r="141" spans="1:6" ht="12.75">
      <c r="A141" s="95" t="s">
        <v>161</v>
      </c>
      <c r="B141" s="84" t="s">
        <v>75</v>
      </c>
      <c r="F141" s="99">
        <v>9300</v>
      </c>
    </row>
    <row r="142" spans="1:6" ht="12.75">
      <c r="A142" s="97">
        <v>43</v>
      </c>
      <c r="B142" s="84" t="s">
        <v>282</v>
      </c>
      <c r="F142" s="99">
        <v>34611</v>
      </c>
    </row>
    <row r="144" ht="12.75">
      <c r="B144" s="84" t="s">
        <v>283</v>
      </c>
    </row>
    <row r="145" ht="12.75">
      <c r="B145" s="84" t="s">
        <v>284</v>
      </c>
    </row>
    <row r="146" spans="1:6" ht="12.75">
      <c r="A146" s="97">
        <v>44</v>
      </c>
      <c r="B146" s="84" t="s">
        <v>285</v>
      </c>
      <c r="F146" s="99">
        <v>10844</v>
      </c>
    </row>
    <row r="147" spans="1:6" ht="12.75">
      <c r="A147" s="97">
        <v>45</v>
      </c>
      <c r="B147" s="84" t="s">
        <v>286</v>
      </c>
      <c r="F147" s="99">
        <v>7288</v>
      </c>
    </row>
    <row r="148" spans="1:6" ht="12.75">
      <c r="A148" s="97">
        <v>46</v>
      </c>
      <c r="B148" s="94" t="s">
        <v>205</v>
      </c>
      <c r="F148" s="99">
        <v>18132</v>
      </c>
    </row>
    <row r="149" spans="1:6" ht="12.75">
      <c r="A149" s="96" t="s">
        <v>166</v>
      </c>
      <c r="B149" s="84" t="s">
        <v>287</v>
      </c>
      <c r="F149" s="99">
        <v>9957</v>
      </c>
    </row>
    <row r="150" spans="1:6" ht="12.75">
      <c r="A150" s="96" t="s">
        <v>167</v>
      </c>
      <c r="B150" s="84" t="s">
        <v>288</v>
      </c>
      <c r="F150" s="99">
        <v>896</v>
      </c>
    </row>
    <row r="152" ht="12.75">
      <c r="B152" s="84" t="s">
        <v>289</v>
      </c>
    </row>
    <row r="153" ht="12.75">
      <c r="B153" s="84" t="s">
        <v>290</v>
      </c>
    </row>
    <row r="154" spans="1:6" ht="12.75">
      <c r="A154" s="97">
        <v>47</v>
      </c>
      <c r="B154" s="84" t="s">
        <v>285</v>
      </c>
      <c r="E154" s="99"/>
      <c r="F154" s="99">
        <v>15526</v>
      </c>
    </row>
    <row r="155" spans="1:6" ht="12.75">
      <c r="A155" s="97">
        <v>48</v>
      </c>
      <c r="B155" s="84" t="s">
        <v>286</v>
      </c>
      <c r="E155" s="99"/>
      <c r="F155" s="99">
        <v>18527</v>
      </c>
    </row>
    <row r="156" spans="1:6" ht="12.75">
      <c r="A156" s="97">
        <v>49</v>
      </c>
      <c r="B156" s="94" t="s">
        <v>205</v>
      </c>
      <c r="F156" s="99">
        <v>15921</v>
      </c>
    </row>
    <row r="157" spans="1:6" ht="12.75">
      <c r="A157" s="96" t="s">
        <v>171</v>
      </c>
      <c r="B157" s="84" t="s">
        <v>291</v>
      </c>
      <c r="F157" s="99">
        <v>9221</v>
      </c>
    </row>
    <row r="158" spans="1:6" ht="12.75">
      <c r="A158" s="96" t="s">
        <v>172</v>
      </c>
      <c r="B158" s="84" t="s">
        <v>292</v>
      </c>
      <c r="F158" s="99">
        <v>934</v>
      </c>
    </row>
    <row r="160" ht="12.75">
      <c r="B160" s="84" t="s">
        <v>293</v>
      </c>
    </row>
    <row r="161" spans="1:6" ht="12.75">
      <c r="A161" s="97">
        <v>50</v>
      </c>
      <c r="B161" s="84" t="s">
        <v>294</v>
      </c>
      <c r="F161" s="99">
        <v>768</v>
      </c>
    </row>
    <row r="162" spans="1:6" ht="12.75">
      <c r="A162" s="95" t="s">
        <v>174</v>
      </c>
      <c r="B162" s="84" t="s">
        <v>295</v>
      </c>
      <c r="F162" s="99">
        <v>15</v>
      </c>
    </row>
    <row r="163" spans="1:6" ht="12.75">
      <c r="A163" s="97">
        <v>51</v>
      </c>
      <c r="B163" s="84" t="s">
        <v>296</v>
      </c>
      <c r="F163" s="99">
        <v>18097</v>
      </c>
    </row>
    <row r="164" spans="1:6" ht="12.75">
      <c r="A164" s="96" t="s">
        <v>176</v>
      </c>
      <c r="B164" s="84" t="s">
        <v>297</v>
      </c>
      <c r="F164" s="99">
        <v>16</v>
      </c>
    </row>
    <row r="165" ht="12.75">
      <c r="B165" s="84" t="s">
        <v>298</v>
      </c>
    </row>
    <row r="166" spans="1:6" ht="12.75">
      <c r="A166" s="96" t="s">
        <v>177</v>
      </c>
      <c r="B166" s="84" t="s">
        <v>297</v>
      </c>
      <c r="F166" s="96" t="s">
        <v>183</v>
      </c>
    </row>
    <row r="167" ht="12.75">
      <c r="B167" s="84" t="s">
        <v>299</v>
      </c>
    </row>
    <row r="169" ht="12.75">
      <c r="A169" s="94" t="s">
        <v>300</v>
      </c>
    </row>
    <row r="171" spans="1:6" ht="12.75">
      <c r="A171" s="96" t="s">
        <v>257</v>
      </c>
      <c r="C171" s="96" t="s">
        <v>247</v>
      </c>
      <c r="F171" s="96" t="s">
        <v>239</v>
      </c>
    </row>
    <row r="173" spans="1:6" ht="12.75">
      <c r="A173" s="97">
        <v>52</v>
      </c>
      <c r="B173" s="84" t="s">
        <v>91</v>
      </c>
      <c r="F173" s="84">
        <v>98.5</v>
      </c>
    </row>
    <row r="174" spans="1:6" ht="12.75">
      <c r="A174" s="95" t="s">
        <v>179</v>
      </c>
      <c r="B174" s="84" t="s">
        <v>301</v>
      </c>
      <c r="F174" s="84">
        <v>198</v>
      </c>
    </row>
    <row r="175" ht="12.75">
      <c r="B175" s="84" t="s">
        <v>302</v>
      </c>
    </row>
    <row r="176" spans="1:6" ht="12.75">
      <c r="A176" s="97">
        <v>53</v>
      </c>
      <c r="B176" s="84" t="s">
        <v>93</v>
      </c>
      <c r="F176" s="84">
        <v>20</v>
      </c>
    </row>
    <row r="177" spans="1:6" ht="12.75">
      <c r="A177" s="97">
        <v>54</v>
      </c>
      <c r="B177" s="84" t="s">
        <v>94</v>
      </c>
      <c r="F177" s="99">
        <v>2769</v>
      </c>
    </row>
    <row r="179" ht="12.75">
      <c r="B179" s="105"/>
    </row>
  </sheetData>
  <mergeCells count="1">
    <mergeCell ref="C17:D17"/>
  </mergeCells>
  <printOptions gridLines="1"/>
  <pageMargins left="0.75" right="0.75" top="1" bottom="1" header="0.5" footer="0.5"/>
  <pageSetup orientation="portrait" r:id="rId1"/>
  <headerFooter alignWithMargins="0"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108" customWidth="1"/>
  </cols>
  <sheetData>
    <row r="1" spans="1:3" ht="18">
      <c r="A1" s="106" t="s">
        <v>218</v>
      </c>
      <c r="B1" s="107"/>
      <c r="C1" s="107"/>
    </row>
    <row r="2" spans="1:3" ht="18">
      <c r="A2" s="107" t="s">
        <v>219</v>
      </c>
      <c r="B2" s="107"/>
      <c r="C2" s="107"/>
    </row>
    <row r="3" spans="1:3" ht="18">
      <c r="A3" s="109" t="s">
        <v>220</v>
      </c>
      <c r="B3" s="107"/>
      <c r="C3" s="107" t="s">
        <v>221</v>
      </c>
    </row>
    <row r="5" spans="1:5" ht="12.75">
      <c r="A5" s="110" t="s">
        <v>222</v>
      </c>
      <c r="B5" s="111" t="s">
        <v>188</v>
      </c>
      <c r="C5" s="112"/>
      <c r="D5" s="112"/>
      <c r="E5" s="113"/>
    </row>
    <row r="7" spans="1:5" ht="12.75">
      <c r="A7" s="114" t="s">
        <v>223</v>
      </c>
      <c r="C7" s="111" t="s">
        <v>341</v>
      </c>
      <c r="D7" s="112"/>
      <c r="E7" s="113"/>
    </row>
    <row r="9" spans="1:5" ht="12.75">
      <c r="A9" s="114" t="s">
        <v>225</v>
      </c>
      <c r="C9" s="111" t="s">
        <v>342</v>
      </c>
      <c r="D9" s="112"/>
      <c r="E9" s="113"/>
    </row>
    <row r="11" spans="1:3" ht="12.75">
      <c r="A11" s="114" t="s">
        <v>227</v>
      </c>
      <c r="B11" s="111" t="s">
        <v>343</v>
      </c>
      <c r="C11" s="113"/>
    </row>
    <row r="13" spans="1:3" ht="12.75">
      <c r="A13" s="114" t="s">
        <v>229</v>
      </c>
      <c r="B13" s="111" t="s">
        <v>344</v>
      </c>
      <c r="C13" s="113"/>
    </row>
    <row r="15" spans="1:4" ht="12.75">
      <c r="A15" s="114" t="s">
        <v>231</v>
      </c>
      <c r="C15" s="111" t="s">
        <v>345</v>
      </c>
      <c r="D15" s="113"/>
    </row>
    <row r="19" ht="12.75">
      <c r="A19" s="114" t="s">
        <v>233</v>
      </c>
    </row>
    <row r="20" ht="12.75">
      <c r="A20" s="114" t="s">
        <v>234</v>
      </c>
    </row>
    <row r="21" ht="12.75">
      <c r="A21" s="114" t="s">
        <v>235</v>
      </c>
    </row>
    <row r="22" ht="12.75">
      <c r="A22" s="114"/>
    </row>
    <row r="24" ht="12.75">
      <c r="A24" s="114" t="s">
        <v>236</v>
      </c>
    </row>
    <row r="25" ht="12.75">
      <c r="A25" s="114"/>
    </row>
    <row r="26" spans="1:6" ht="12.75">
      <c r="A26" s="115" t="s">
        <v>237</v>
      </c>
      <c r="C26" s="116" t="s">
        <v>238</v>
      </c>
      <c r="F26" s="116" t="s">
        <v>239</v>
      </c>
    </row>
    <row r="28" spans="1:6" ht="12.75">
      <c r="A28" s="117">
        <v>1</v>
      </c>
      <c r="B28" s="108" t="s">
        <v>240</v>
      </c>
      <c r="F28" s="108">
        <v>1</v>
      </c>
    </row>
    <row r="29" ht="12.75">
      <c r="A29" s="117"/>
    </row>
    <row r="31" ht="12.75">
      <c r="A31" s="110" t="s">
        <v>241</v>
      </c>
    </row>
    <row r="33" spans="1:6" ht="12.75">
      <c r="A33" s="116" t="s">
        <v>237</v>
      </c>
      <c r="C33" s="116" t="s">
        <v>242</v>
      </c>
      <c r="F33" s="116" t="s">
        <v>243</v>
      </c>
    </row>
    <row r="34" spans="1:4" ht="12.75">
      <c r="A34" s="116"/>
      <c r="D34" s="116"/>
    </row>
    <row r="35" spans="1:6" ht="12.75">
      <c r="A35" s="117">
        <v>2</v>
      </c>
      <c r="B35" s="108" t="s">
        <v>244</v>
      </c>
      <c r="F35" s="108">
        <v>14</v>
      </c>
    </row>
    <row r="36" spans="1:6" ht="12.75">
      <c r="A36" s="115" t="s">
        <v>98</v>
      </c>
      <c r="B36" s="108" t="s">
        <v>11</v>
      </c>
      <c r="F36" s="108">
        <v>14</v>
      </c>
    </row>
    <row r="37" spans="1:6" ht="12.75">
      <c r="A37" s="115" t="s">
        <v>99</v>
      </c>
      <c r="B37" s="108" t="s">
        <v>12</v>
      </c>
      <c r="F37" s="108">
        <v>0</v>
      </c>
    </row>
    <row r="39" spans="1:6" ht="12.75">
      <c r="A39" s="117">
        <v>3</v>
      </c>
      <c r="B39" s="108" t="s">
        <v>13</v>
      </c>
      <c r="F39" s="108">
        <v>23.5</v>
      </c>
    </row>
    <row r="40" spans="1:6" ht="12.75">
      <c r="A40" s="115" t="s">
        <v>101</v>
      </c>
      <c r="B40" s="108" t="s">
        <v>14</v>
      </c>
      <c r="F40" s="108">
        <v>18.5</v>
      </c>
    </row>
    <row r="41" spans="1:6" ht="12.75">
      <c r="A41" s="117">
        <v>4</v>
      </c>
      <c r="B41" s="108" t="s">
        <v>206</v>
      </c>
      <c r="F41" s="108">
        <v>0</v>
      </c>
    </row>
    <row r="42" spans="1:6" ht="12.75">
      <c r="A42" s="117">
        <v>5</v>
      </c>
      <c r="B42" s="108" t="s">
        <v>15</v>
      </c>
      <c r="F42" s="108">
        <v>15.9</v>
      </c>
    </row>
    <row r="43" spans="1:6" ht="12.75">
      <c r="A43" s="117">
        <v>6</v>
      </c>
      <c r="B43" s="114" t="s">
        <v>245</v>
      </c>
      <c r="F43" s="108">
        <f>F35+F39+F41+F42</f>
        <v>53.4</v>
      </c>
    </row>
    <row r="46" ht="12.75">
      <c r="A46" s="114" t="s">
        <v>246</v>
      </c>
    </row>
    <row r="48" spans="1:6" ht="12.75">
      <c r="A48" s="116" t="s">
        <v>237</v>
      </c>
      <c r="C48" s="116" t="s">
        <v>247</v>
      </c>
      <c r="F48" s="116" t="s">
        <v>248</v>
      </c>
    </row>
    <row r="49" spans="1:4" ht="12.75">
      <c r="A49" s="116"/>
      <c r="D49" s="116"/>
    </row>
    <row r="50" ht="12.75">
      <c r="B50" s="114" t="s">
        <v>249</v>
      </c>
    </row>
    <row r="51" spans="1:7" ht="12.75">
      <c r="A51" s="117">
        <v>7</v>
      </c>
      <c r="B51" s="108" t="s">
        <v>16</v>
      </c>
      <c r="F51" s="118">
        <v>1118871</v>
      </c>
      <c r="G51" s="116"/>
    </row>
    <row r="52" spans="1:7" ht="12.75">
      <c r="A52" s="115" t="s">
        <v>105</v>
      </c>
      <c r="B52" s="108" t="s">
        <v>17</v>
      </c>
      <c r="F52" s="118">
        <v>912799</v>
      </c>
      <c r="G52" s="116"/>
    </row>
    <row r="53" spans="1:6" ht="12.75">
      <c r="A53" s="117">
        <v>8</v>
      </c>
      <c r="B53" s="108" t="s">
        <v>19</v>
      </c>
      <c r="F53" s="118">
        <v>857791</v>
      </c>
    </row>
    <row r="54" spans="1:6" ht="12.75">
      <c r="A54" s="117">
        <v>9</v>
      </c>
      <c r="B54" s="108" t="s">
        <v>20</v>
      </c>
      <c r="F54" s="118">
        <v>233677</v>
      </c>
    </row>
    <row r="56" ht="12.75">
      <c r="B56" s="114" t="s">
        <v>5</v>
      </c>
    </row>
    <row r="57" spans="1:6" ht="12.75">
      <c r="A57" s="117">
        <v>10</v>
      </c>
      <c r="B57" s="108" t="s">
        <v>21</v>
      </c>
      <c r="F57" s="118">
        <v>306538</v>
      </c>
    </row>
    <row r="58" spans="1:6" ht="12.75">
      <c r="A58" s="116" t="s">
        <v>111</v>
      </c>
      <c r="B58" s="108" t="s">
        <v>22</v>
      </c>
      <c r="F58" s="108" t="s">
        <v>309</v>
      </c>
    </row>
    <row r="59" spans="1:6" ht="12.75">
      <c r="A59" s="117">
        <v>11</v>
      </c>
      <c r="B59" s="108" t="s">
        <v>250</v>
      </c>
      <c r="F59" s="118">
        <v>691210</v>
      </c>
    </row>
    <row r="60" spans="1:6" ht="12.75">
      <c r="A60" s="116" t="s">
        <v>113</v>
      </c>
      <c r="B60" s="108" t="s">
        <v>24</v>
      </c>
      <c r="F60" s="118">
        <v>483873</v>
      </c>
    </row>
    <row r="61" spans="1:6" ht="12.75">
      <c r="A61" s="116" t="s">
        <v>114</v>
      </c>
      <c r="B61" s="108" t="s">
        <v>25</v>
      </c>
      <c r="F61" s="118">
        <v>207347</v>
      </c>
    </row>
    <row r="62" spans="1:6" ht="12.75">
      <c r="A62" s="117">
        <v>12</v>
      </c>
      <c r="B62" s="108" t="s">
        <v>26</v>
      </c>
      <c r="F62" s="118">
        <v>8000</v>
      </c>
    </row>
    <row r="63" spans="1:6" ht="12.75">
      <c r="A63" s="117">
        <v>13</v>
      </c>
      <c r="B63" s="108" t="s">
        <v>27</v>
      </c>
      <c r="F63" s="118">
        <v>31795</v>
      </c>
    </row>
    <row r="64" spans="1:6" ht="12.75">
      <c r="A64" s="117">
        <v>14</v>
      </c>
      <c r="B64" s="108" t="s">
        <v>28</v>
      </c>
      <c r="F64" s="118">
        <v>227108</v>
      </c>
    </row>
    <row r="65" spans="1:6" ht="12.75">
      <c r="A65" s="115" t="s">
        <v>118</v>
      </c>
      <c r="B65" s="108" t="s">
        <v>29</v>
      </c>
      <c r="F65" s="118">
        <v>226108</v>
      </c>
    </row>
    <row r="66" spans="1:7" ht="12.75">
      <c r="A66" s="117">
        <v>15</v>
      </c>
      <c r="B66" s="108" t="s">
        <v>251</v>
      </c>
      <c r="F66" s="118">
        <v>25333</v>
      </c>
      <c r="G66" s="116"/>
    </row>
    <row r="67" spans="1:6" ht="12.75">
      <c r="A67" s="117">
        <v>16</v>
      </c>
      <c r="B67" s="108" t="s">
        <v>31</v>
      </c>
      <c r="F67" s="108" t="s">
        <v>309</v>
      </c>
    </row>
    <row r="69" spans="1:6" ht="12.75">
      <c r="A69" s="117">
        <v>17</v>
      </c>
      <c r="B69" s="108" t="s">
        <v>32</v>
      </c>
      <c r="F69" s="118">
        <v>36143</v>
      </c>
    </row>
    <row r="70" spans="1:6" ht="12.75">
      <c r="A70" s="117">
        <v>18</v>
      </c>
      <c r="B70" s="108" t="s">
        <v>33</v>
      </c>
      <c r="F70" s="108" t="s">
        <v>309</v>
      </c>
    </row>
    <row r="71" spans="1:6" ht="12.75">
      <c r="A71" s="117">
        <v>19</v>
      </c>
      <c r="B71" s="108" t="s">
        <v>34</v>
      </c>
      <c r="F71" s="118">
        <v>69274</v>
      </c>
    </row>
    <row r="72" spans="1:6" ht="12.75">
      <c r="A72" s="117">
        <v>20</v>
      </c>
      <c r="B72" s="108" t="s">
        <v>253</v>
      </c>
      <c r="F72" s="118">
        <v>49490</v>
      </c>
    </row>
    <row r="73" spans="1:6" ht="12.75">
      <c r="A73" s="117">
        <v>21</v>
      </c>
      <c r="B73" s="108" t="s">
        <v>36</v>
      </c>
      <c r="F73" s="118">
        <v>169827</v>
      </c>
    </row>
    <row r="74" spans="1:6" ht="12.75">
      <c r="A74" s="117">
        <v>22</v>
      </c>
      <c r="B74" s="114" t="s">
        <v>254</v>
      </c>
      <c r="F74" s="108">
        <f>SUM(F51,F53,F54,F57,F59,F62:F64,F66,F67,F69:F73)</f>
        <v>3825057</v>
      </c>
    </row>
    <row r="75" spans="1:6" ht="12.75">
      <c r="A75" s="117">
        <v>23</v>
      </c>
      <c r="B75" s="108" t="s">
        <v>37</v>
      </c>
      <c r="F75" s="118">
        <v>0</v>
      </c>
    </row>
    <row r="76" spans="1:6" ht="12.75">
      <c r="A76" s="116" t="s">
        <v>129</v>
      </c>
      <c r="B76" s="108" t="s">
        <v>255</v>
      </c>
      <c r="F76" s="108">
        <f>F74+F75</f>
        <v>3825057</v>
      </c>
    </row>
    <row r="77" ht="12.75">
      <c r="A77" s="116"/>
    </row>
    <row r="78" ht="12.75">
      <c r="A78" s="116"/>
    </row>
    <row r="79" ht="12.75">
      <c r="A79" s="110" t="s">
        <v>256</v>
      </c>
    </row>
    <row r="81" spans="1:6" ht="12.75">
      <c r="A81" s="116" t="s">
        <v>257</v>
      </c>
      <c r="C81" s="119" t="s">
        <v>247</v>
      </c>
      <c r="E81" s="116" t="s">
        <v>6</v>
      </c>
      <c r="F81" s="116" t="s">
        <v>258</v>
      </c>
    </row>
    <row r="83" ht="12.75">
      <c r="B83" s="108" t="s">
        <v>259</v>
      </c>
    </row>
    <row r="84" ht="12.75">
      <c r="B84" s="108" t="s">
        <v>260</v>
      </c>
    </row>
    <row r="85" ht="12.75">
      <c r="B85" s="108" t="s">
        <v>261</v>
      </c>
    </row>
    <row r="86" ht="12.75">
      <c r="B86" s="108" t="s">
        <v>262</v>
      </c>
    </row>
    <row r="87" spans="1:6" ht="12.75">
      <c r="A87" s="117">
        <v>24</v>
      </c>
      <c r="B87" s="108" t="s">
        <v>263</v>
      </c>
      <c r="E87" s="108">
        <v>14252</v>
      </c>
      <c r="F87" s="108">
        <v>914978</v>
      </c>
    </row>
    <row r="88" spans="1:6" ht="12.75">
      <c r="A88" s="117">
        <v>25</v>
      </c>
      <c r="B88" s="108" t="s">
        <v>264</v>
      </c>
      <c r="E88" s="108" t="s">
        <v>309</v>
      </c>
      <c r="F88" s="108" t="s">
        <v>309</v>
      </c>
    </row>
    <row r="89" spans="1:6" ht="12.75">
      <c r="A89" s="116" t="s">
        <v>132</v>
      </c>
      <c r="B89" s="108" t="s">
        <v>38</v>
      </c>
      <c r="E89" s="108">
        <v>10330</v>
      </c>
      <c r="F89" s="118">
        <v>787137</v>
      </c>
    </row>
    <row r="90" spans="1:6" ht="12.75">
      <c r="A90" s="116" t="s">
        <v>134</v>
      </c>
      <c r="B90" s="108" t="s">
        <v>40</v>
      </c>
      <c r="E90" s="108">
        <v>10022</v>
      </c>
      <c r="F90" s="116" t="s">
        <v>265</v>
      </c>
    </row>
    <row r="91" spans="1:6" ht="12.75">
      <c r="A91" s="116" t="s">
        <v>135</v>
      </c>
      <c r="B91" s="108" t="s">
        <v>41</v>
      </c>
      <c r="E91" s="108">
        <v>308</v>
      </c>
      <c r="F91" s="116" t="s">
        <v>265</v>
      </c>
    </row>
    <row r="92" spans="1:6" ht="12.75">
      <c r="A92" s="116" t="s">
        <v>136</v>
      </c>
      <c r="B92" s="108" t="s">
        <v>42</v>
      </c>
      <c r="E92" s="108">
        <v>3839</v>
      </c>
      <c r="F92" s="108">
        <v>112046</v>
      </c>
    </row>
    <row r="93" spans="1:6" ht="12.75">
      <c r="A93" s="116" t="s">
        <v>137</v>
      </c>
      <c r="B93" s="108" t="s">
        <v>43</v>
      </c>
      <c r="E93" s="108">
        <v>83</v>
      </c>
      <c r="F93" s="108">
        <v>15805</v>
      </c>
    </row>
    <row r="94" spans="1:6" ht="12.75">
      <c r="A94" s="116" t="s">
        <v>138</v>
      </c>
      <c r="B94" s="108" t="s">
        <v>44</v>
      </c>
      <c r="E94" s="108">
        <v>0</v>
      </c>
      <c r="F94" s="108">
        <v>0</v>
      </c>
    </row>
    <row r="95" spans="1:6" ht="12.75">
      <c r="A95" s="116" t="s">
        <v>139</v>
      </c>
      <c r="B95" s="108" t="s">
        <v>45</v>
      </c>
      <c r="E95" s="108">
        <v>7842</v>
      </c>
      <c r="F95" s="116" t="s">
        <v>265</v>
      </c>
    </row>
    <row r="96" spans="1:6" ht="12.75">
      <c r="A96" s="115" t="s">
        <v>133</v>
      </c>
      <c r="B96" s="108" t="s">
        <v>63</v>
      </c>
      <c r="E96" s="108" t="s">
        <v>309</v>
      </c>
      <c r="F96" s="108" t="s">
        <v>309</v>
      </c>
    </row>
    <row r="98" ht="12.75">
      <c r="B98" s="108" t="s">
        <v>267</v>
      </c>
    </row>
    <row r="99" ht="12.75">
      <c r="B99" s="108" t="s">
        <v>268</v>
      </c>
    </row>
    <row r="100" spans="1:6" ht="12.75">
      <c r="A100" s="117">
        <v>26</v>
      </c>
      <c r="B100" s="108" t="s">
        <v>269</v>
      </c>
      <c r="E100" s="108">
        <v>1928</v>
      </c>
      <c r="F100" s="108">
        <v>62743</v>
      </c>
    </row>
    <row r="101" spans="1:6" ht="12.75">
      <c r="A101" s="117">
        <v>27</v>
      </c>
      <c r="B101" s="108" t="s">
        <v>264</v>
      </c>
      <c r="E101" s="108" t="s">
        <v>309</v>
      </c>
      <c r="F101" s="108" t="s">
        <v>309</v>
      </c>
    </row>
    <row r="103" ht="12.75">
      <c r="B103" s="108" t="s">
        <v>270</v>
      </c>
    </row>
    <row r="104" ht="12.75">
      <c r="B104" s="108" t="s">
        <v>271</v>
      </c>
    </row>
    <row r="105" spans="1:6" ht="12.75">
      <c r="A105" s="117">
        <v>28</v>
      </c>
      <c r="B105" s="108" t="s">
        <v>303</v>
      </c>
      <c r="E105" s="108">
        <v>0</v>
      </c>
      <c r="F105" s="108">
        <v>2561</v>
      </c>
    </row>
    <row r="106" spans="1:6" ht="12.75">
      <c r="A106" s="117">
        <v>29</v>
      </c>
      <c r="B106" s="108" t="s">
        <v>272</v>
      </c>
      <c r="E106" s="108">
        <v>0</v>
      </c>
      <c r="F106" s="108" t="s">
        <v>309</v>
      </c>
    </row>
    <row r="107" spans="1:6" ht="12.75">
      <c r="A107" s="115" t="s">
        <v>144</v>
      </c>
      <c r="B107" s="108" t="s">
        <v>207</v>
      </c>
      <c r="E107" s="108">
        <v>0</v>
      </c>
      <c r="F107" s="108">
        <v>1774</v>
      </c>
    </row>
    <row r="108" spans="1:6" ht="12.75">
      <c r="A108" s="116" t="s">
        <v>145</v>
      </c>
      <c r="B108" s="108" t="s">
        <v>208</v>
      </c>
      <c r="E108" s="108">
        <v>0</v>
      </c>
      <c r="F108" s="108">
        <v>787</v>
      </c>
    </row>
    <row r="109" spans="1:6" ht="12.75">
      <c r="A109" s="116" t="s">
        <v>158</v>
      </c>
      <c r="B109" s="108" t="s">
        <v>68</v>
      </c>
      <c r="E109" s="116" t="s">
        <v>265</v>
      </c>
      <c r="F109" s="108">
        <v>4416</v>
      </c>
    </row>
    <row r="110" ht="12.75">
      <c r="A110" s="116"/>
    </row>
    <row r="111" ht="12.75">
      <c r="B111" s="108" t="s">
        <v>273</v>
      </c>
    </row>
    <row r="112" spans="1:6" ht="12.75">
      <c r="A112" s="117">
        <v>30</v>
      </c>
      <c r="B112" s="108" t="s">
        <v>269</v>
      </c>
      <c r="E112" s="108">
        <v>18241</v>
      </c>
      <c r="F112" s="108">
        <v>822085</v>
      </c>
    </row>
    <row r="113" spans="1:6" ht="12.75">
      <c r="A113" s="117">
        <v>31</v>
      </c>
      <c r="B113" s="108" t="s">
        <v>264</v>
      </c>
      <c r="E113" s="108" t="s">
        <v>309</v>
      </c>
      <c r="F113" s="108" t="s">
        <v>309</v>
      </c>
    </row>
    <row r="115" spans="1:6" ht="12.75">
      <c r="A115" s="117">
        <v>32</v>
      </c>
      <c r="B115" s="108" t="s">
        <v>51</v>
      </c>
      <c r="E115" s="108">
        <v>0</v>
      </c>
      <c r="F115" s="108">
        <v>806</v>
      </c>
    </row>
    <row r="116" spans="1:6" ht="12.75">
      <c r="A116" s="117">
        <v>33</v>
      </c>
      <c r="B116" s="108" t="s">
        <v>275</v>
      </c>
      <c r="E116" s="108">
        <v>0</v>
      </c>
      <c r="F116" s="108">
        <v>0</v>
      </c>
    </row>
    <row r="117" spans="1:6" ht="12.75">
      <c r="A117" s="117">
        <v>34</v>
      </c>
      <c r="B117" s="108" t="s">
        <v>276</v>
      </c>
      <c r="E117" s="108">
        <v>0</v>
      </c>
      <c r="F117" s="108">
        <v>0</v>
      </c>
    </row>
    <row r="118" ht="12.75">
      <c r="A118" s="117"/>
    </row>
    <row r="119" ht="12.75">
      <c r="B119" s="108" t="s">
        <v>277</v>
      </c>
    </row>
    <row r="120" spans="1:6" ht="12.75">
      <c r="A120" s="117">
        <v>35</v>
      </c>
      <c r="B120" s="108" t="s">
        <v>269</v>
      </c>
      <c r="E120" s="108">
        <v>86</v>
      </c>
      <c r="F120" s="108">
        <v>23957</v>
      </c>
    </row>
    <row r="121" spans="1:6" ht="12.75">
      <c r="A121" s="117">
        <v>36</v>
      </c>
      <c r="B121" s="108" t="s">
        <v>264</v>
      </c>
      <c r="E121" s="108" t="s">
        <v>309</v>
      </c>
      <c r="F121" s="108" t="s">
        <v>309</v>
      </c>
    </row>
    <row r="123" ht="12.75">
      <c r="B123" s="108" t="s">
        <v>278</v>
      </c>
    </row>
    <row r="124" spans="1:6" ht="12.75">
      <c r="A124" s="117">
        <v>37</v>
      </c>
      <c r="B124" s="108" t="s">
        <v>269</v>
      </c>
      <c r="E124" s="108">
        <v>237</v>
      </c>
      <c r="F124" s="108">
        <v>4782</v>
      </c>
    </row>
    <row r="125" spans="1:6" ht="12.75">
      <c r="A125" s="117">
        <v>38</v>
      </c>
      <c r="B125" s="108" t="s">
        <v>264</v>
      </c>
      <c r="E125" s="108" t="s">
        <v>309</v>
      </c>
      <c r="F125" s="108" t="s">
        <v>309</v>
      </c>
    </row>
    <row r="126" ht="12.75">
      <c r="A126" s="117"/>
    </row>
    <row r="127" spans="1:2" ht="12.75">
      <c r="A127" s="117"/>
      <c r="B127" s="108" t="s">
        <v>279</v>
      </c>
    </row>
    <row r="128" spans="1:6" ht="12.75">
      <c r="A128" s="117">
        <v>39</v>
      </c>
      <c r="B128" s="108" t="s">
        <v>269</v>
      </c>
      <c r="E128" s="108">
        <v>121</v>
      </c>
      <c r="F128" s="108">
        <v>678</v>
      </c>
    </row>
    <row r="129" spans="1:6" ht="12.75">
      <c r="A129" s="117">
        <v>40</v>
      </c>
      <c r="B129" s="108" t="s">
        <v>264</v>
      </c>
      <c r="E129" s="108">
        <v>36</v>
      </c>
      <c r="F129" s="108">
        <v>274</v>
      </c>
    </row>
    <row r="131" spans="1:6" ht="12.75">
      <c r="A131" s="117">
        <v>41</v>
      </c>
      <c r="B131" s="108" t="s">
        <v>60</v>
      </c>
      <c r="E131" s="108">
        <v>0</v>
      </c>
      <c r="F131" s="108">
        <v>0</v>
      </c>
    </row>
    <row r="134" ht="12.75">
      <c r="A134" s="114" t="s">
        <v>280</v>
      </c>
    </row>
    <row r="135" ht="12.75">
      <c r="A135" s="114"/>
    </row>
    <row r="136" spans="1:6" ht="12.75">
      <c r="A136" s="114"/>
      <c r="F136" s="116" t="s">
        <v>239</v>
      </c>
    </row>
    <row r="138" spans="2:6" ht="12.75">
      <c r="B138" s="108" t="s">
        <v>281</v>
      </c>
      <c r="F138" s="108" t="s">
        <v>310</v>
      </c>
    </row>
    <row r="139" spans="1:6" ht="12.75">
      <c r="A139" s="117">
        <v>42</v>
      </c>
      <c r="B139" s="108" t="s">
        <v>73</v>
      </c>
      <c r="F139" s="108">
        <v>118646</v>
      </c>
    </row>
    <row r="140" spans="1:6" ht="12.75">
      <c r="A140" s="115" t="s">
        <v>160</v>
      </c>
      <c r="B140" s="108" t="s">
        <v>74</v>
      </c>
      <c r="F140" s="108">
        <v>101366</v>
      </c>
    </row>
    <row r="141" spans="1:6" ht="12.75">
      <c r="A141" s="115" t="s">
        <v>161</v>
      </c>
      <c r="B141" s="108" t="s">
        <v>75</v>
      </c>
      <c r="F141" s="108">
        <v>402</v>
      </c>
    </row>
    <row r="142" spans="1:6" ht="12.75">
      <c r="A142" s="117">
        <v>43</v>
      </c>
      <c r="B142" s="108" t="s">
        <v>282</v>
      </c>
      <c r="F142" s="108">
        <v>29794</v>
      </c>
    </row>
    <row r="144" ht="12.75">
      <c r="B144" s="108" t="s">
        <v>283</v>
      </c>
    </row>
    <row r="145" ht="12.75">
      <c r="B145" s="108" t="s">
        <v>284</v>
      </c>
    </row>
    <row r="146" spans="1:6" ht="12.75">
      <c r="A146" s="117">
        <v>44</v>
      </c>
      <c r="B146" s="108" t="s">
        <v>285</v>
      </c>
      <c r="F146" s="108">
        <v>7578</v>
      </c>
    </row>
    <row r="147" spans="1:6" ht="12.75">
      <c r="A147" s="117">
        <v>45</v>
      </c>
      <c r="B147" s="108" t="s">
        <v>286</v>
      </c>
      <c r="F147" s="108">
        <v>2089</v>
      </c>
    </row>
    <row r="148" spans="1:6" ht="12.75">
      <c r="A148" s="117">
        <v>46</v>
      </c>
      <c r="B148" s="114" t="s">
        <v>205</v>
      </c>
      <c r="F148" s="108">
        <v>9667</v>
      </c>
    </row>
    <row r="149" spans="1:6" ht="12.75">
      <c r="A149" s="116" t="s">
        <v>166</v>
      </c>
      <c r="B149" s="108" t="s">
        <v>287</v>
      </c>
      <c r="F149" s="108">
        <v>5739</v>
      </c>
    </row>
    <row r="150" spans="1:6" ht="12.75">
      <c r="A150" s="116" t="s">
        <v>167</v>
      </c>
      <c r="B150" s="108" t="s">
        <v>288</v>
      </c>
      <c r="F150" s="108">
        <v>189</v>
      </c>
    </row>
    <row r="152" ht="12.75">
      <c r="B152" s="108" t="s">
        <v>289</v>
      </c>
    </row>
    <row r="153" ht="12.75">
      <c r="B153" s="108" t="s">
        <v>290</v>
      </c>
    </row>
    <row r="154" spans="1:6" ht="12.75">
      <c r="A154" s="117">
        <v>47</v>
      </c>
      <c r="B154" s="108" t="s">
        <v>285</v>
      </c>
      <c r="F154" s="108">
        <v>4142</v>
      </c>
    </row>
    <row r="155" spans="1:6" ht="12.75">
      <c r="A155" s="117">
        <v>48</v>
      </c>
      <c r="B155" s="108" t="s">
        <v>286</v>
      </c>
      <c r="F155" s="108">
        <v>4781</v>
      </c>
    </row>
    <row r="156" spans="1:6" ht="12.75">
      <c r="A156" s="117">
        <v>49</v>
      </c>
      <c r="B156" s="114" t="s">
        <v>205</v>
      </c>
      <c r="F156" s="108">
        <v>8923</v>
      </c>
    </row>
    <row r="157" spans="1:6" ht="12.75">
      <c r="A157" s="116" t="s">
        <v>171</v>
      </c>
      <c r="B157" s="108" t="s">
        <v>291</v>
      </c>
      <c r="F157" s="108">
        <v>6693</v>
      </c>
    </row>
    <row r="158" spans="1:6" ht="12.75">
      <c r="A158" s="116" t="s">
        <v>172</v>
      </c>
      <c r="B158" s="108" t="s">
        <v>292</v>
      </c>
      <c r="F158" s="108">
        <v>321</v>
      </c>
    </row>
    <row r="160" ht="12.75">
      <c r="B160" s="108" t="s">
        <v>293</v>
      </c>
    </row>
    <row r="161" spans="1:6" ht="12.75">
      <c r="A161" s="117">
        <v>50</v>
      </c>
      <c r="B161" s="108" t="s">
        <v>294</v>
      </c>
      <c r="F161" s="108">
        <v>241</v>
      </c>
    </row>
    <row r="162" spans="1:6" ht="12.75">
      <c r="A162" s="115" t="s">
        <v>174</v>
      </c>
      <c r="B162" s="108" t="s">
        <v>295</v>
      </c>
      <c r="F162" s="108">
        <v>3323</v>
      </c>
    </row>
    <row r="163" spans="1:6" ht="12.75">
      <c r="A163" s="117">
        <v>51</v>
      </c>
      <c r="B163" s="108" t="s">
        <v>296</v>
      </c>
      <c r="F163" s="108">
        <v>3622</v>
      </c>
    </row>
    <row r="164" spans="1:6" ht="12.75">
      <c r="A164" s="116" t="s">
        <v>176</v>
      </c>
      <c r="B164" s="108" t="s">
        <v>297</v>
      </c>
      <c r="F164" s="108">
        <v>607</v>
      </c>
    </row>
    <row r="165" ht="12.75">
      <c r="B165" s="108" t="s">
        <v>298</v>
      </c>
    </row>
    <row r="166" spans="1:6" ht="12.75">
      <c r="A166" s="116" t="s">
        <v>177</v>
      </c>
      <c r="B166" s="108" t="s">
        <v>297</v>
      </c>
      <c r="F166" s="108">
        <v>90</v>
      </c>
    </row>
    <row r="167" ht="12.75">
      <c r="B167" s="108" t="s">
        <v>299</v>
      </c>
    </row>
    <row r="169" ht="12.75">
      <c r="A169" s="114" t="s">
        <v>300</v>
      </c>
    </row>
    <row r="171" spans="1:6" ht="12.75">
      <c r="A171" s="116" t="s">
        <v>257</v>
      </c>
      <c r="C171" s="116" t="s">
        <v>247</v>
      </c>
      <c r="F171" s="116" t="s">
        <v>239</v>
      </c>
    </row>
    <row r="173" spans="1:6" ht="12.75">
      <c r="A173" s="117">
        <v>52</v>
      </c>
      <c r="B173" s="108" t="s">
        <v>91</v>
      </c>
      <c r="F173" s="108">
        <v>80</v>
      </c>
    </row>
    <row r="174" spans="1:6" ht="12.75">
      <c r="A174" s="115" t="s">
        <v>179</v>
      </c>
      <c r="B174" s="108" t="s">
        <v>301</v>
      </c>
      <c r="F174" s="108">
        <v>181</v>
      </c>
    </row>
    <row r="175" ht="12.75">
      <c r="B175" s="108" t="s">
        <v>302</v>
      </c>
    </row>
    <row r="176" spans="1:6" ht="12.75">
      <c r="A176" s="117">
        <v>53</v>
      </c>
      <c r="B176" s="108" t="s">
        <v>93</v>
      </c>
      <c r="F176" s="108">
        <v>17482</v>
      </c>
    </row>
    <row r="177" spans="1:6" ht="12.75">
      <c r="A177" s="117">
        <v>54</v>
      </c>
      <c r="B177" s="108" t="s">
        <v>94</v>
      </c>
      <c r="F177" s="108">
        <v>1050</v>
      </c>
    </row>
    <row r="179" ht="12.75">
      <c r="B179" s="120"/>
    </row>
  </sheetData>
  <printOptions gridLines="1"/>
  <pageMargins left="0.75" right="0.75" top="1" bottom="1" header="0.5" footer="0.5"/>
  <pageSetup orientation="portrait" r:id="rId1"/>
  <headerFooter alignWithMargins="0">
    <oddFooter>&amp;C&amp;F&amp;RPage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16384" width="11.421875" style="123" customWidth="1"/>
  </cols>
  <sheetData>
    <row r="1" spans="1:3" ht="18">
      <c r="A1" s="121"/>
      <c r="B1" s="122"/>
      <c r="C1" s="122"/>
    </row>
    <row r="2" spans="1:3" ht="18">
      <c r="A2" s="122" t="s">
        <v>219</v>
      </c>
      <c r="B2" s="122"/>
      <c r="C2" s="122"/>
    </row>
    <row r="3" spans="1:3" ht="18">
      <c r="A3" s="124" t="s">
        <v>220</v>
      </c>
      <c r="B3" s="122"/>
      <c r="C3" s="122" t="s">
        <v>221</v>
      </c>
    </row>
    <row r="5" spans="1:5" ht="12.75">
      <c r="A5" s="125" t="s">
        <v>222</v>
      </c>
      <c r="B5" s="126" t="s">
        <v>346</v>
      </c>
      <c r="C5" s="127"/>
      <c r="D5" s="127"/>
      <c r="E5" s="128"/>
    </row>
    <row r="7" spans="1:5" ht="12.75">
      <c r="A7" s="129" t="s">
        <v>347</v>
      </c>
      <c r="C7" s="126" t="s">
        <v>348</v>
      </c>
      <c r="D7" s="127"/>
      <c r="E7" s="128"/>
    </row>
    <row r="9" spans="1:5" ht="12.75">
      <c r="A9" s="129" t="s">
        <v>225</v>
      </c>
      <c r="C9" s="126" t="s">
        <v>349</v>
      </c>
      <c r="D9" s="127"/>
      <c r="E9" s="128"/>
    </row>
    <row r="11" spans="1:3" ht="12.75">
      <c r="A11" s="129" t="s">
        <v>227</v>
      </c>
      <c r="B11" s="126" t="s">
        <v>350</v>
      </c>
      <c r="C11" s="128"/>
    </row>
    <row r="13" spans="1:3" ht="12.75">
      <c r="A13" s="129" t="s">
        <v>229</v>
      </c>
      <c r="B13" s="126" t="s">
        <v>351</v>
      </c>
      <c r="C13" s="128"/>
    </row>
    <row r="15" spans="1:4" ht="12.75">
      <c r="A15" s="129" t="s">
        <v>231</v>
      </c>
      <c r="C15" s="483" t="s">
        <v>352</v>
      </c>
      <c r="D15" s="484"/>
    </row>
    <row r="19" ht="12.75">
      <c r="A19" s="129" t="s">
        <v>233</v>
      </c>
    </row>
    <row r="20" ht="12.75">
      <c r="A20" s="129" t="s">
        <v>234</v>
      </c>
    </row>
    <row r="21" ht="12.75">
      <c r="A21" s="129" t="s">
        <v>235</v>
      </c>
    </row>
    <row r="22" ht="12.75">
      <c r="A22" s="129"/>
    </row>
    <row r="24" ht="12.75">
      <c r="A24" s="129" t="s">
        <v>236</v>
      </c>
    </row>
    <row r="25" ht="12.75">
      <c r="A25" s="129"/>
    </row>
    <row r="26" spans="1:6" ht="12.75">
      <c r="A26" s="130" t="s">
        <v>237</v>
      </c>
      <c r="C26" s="131" t="s">
        <v>238</v>
      </c>
      <c r="F26" s="131" t="s">
        <v>239</v>
      </c>
    </row>
    <row r="28" spans="1:6" ht="12.75">
      <c r="A28" s="132">
        <v>1</v>
      </c>
      <c r="B28" s="123" t="s">
        <v>240</v>
      </c>
      <c r="F28" s="123">
        <v>0</v>
      </c>
    </row>
    <row r="29" ht="12.75">
      <c r="A29" s="132"/>
    </row>
    <row r="31" ht="12.75">
      <c r="A31" s="125" t="s">
        <v>241</v>
      </c>
    </row>
    <row r="33" spans="1:6" ht="12.75">
      <c r="A33" s="131" t="s">
        <v>237</v>
      </c>
      <c r="C33" s="131" t="s">
        <v>242</v>
      </c>
      <c r="F33" s="131" t="s">
        <v>243</v>
      </c>
    </row>
    <row r="34" spans="1:4" ht="12.75">
      <c r="A34" s="131"/>
      <c r="D34" s="131"/>
    </row>
    <row r="35" spans="1:6" ht="12.75">
      <c r="A35" s="132">
        <v>2</v>
      </c>
      <c r="B35" s="123" t="s">
        <v>353</v>
      </c>
      <c r="F35" s="133">
        <f>F36+F37</f>
        <v>17.6</v>
      </c>
    </row>
    <row r="36" spans="1:6" ht="12.75">
      <c r="A36" s="130" t="s">
        <v>98</v>
      </c>
      <c r="B36" s="123" t="s">
        <v>11</v>
      </c>
      <c r="F36" s="133">
        <v>13.6</v>
      </c>
    </row>
    <row r="37" spans="1:6" ht="12.75">
      <c r="A37" s="130" t="s">
        <v>99</v>
      </c>
      <c r="B37" s="123" t="s">
        <v>354</v>
      </c>
      <c r="F37" s="133">
        <v>4</v>
      </c>
    </row>
    <row r="38" ht="12.75">
      <c r="F38" s="133"/>
    </row>
    <row r="39" spans="1:6" ht="12.75">
      <c r="A39" s="132">
        <v>3</v>
      </c>
      <c r="B39" s="123" t="s">
        <v>13</v>
      </c>
      <c r="F39" s="133">
        <v>21</v>
      </c>
    </row>
    <row r="40" spans="1:6" ht="12.75">
      <c r="A40" s="130" t="s">
        <v>101</v>
      </c>
      <c r="B40" s="123" t="s">
        <v>14</v>
      </c>
      <c r="F40" s="133">
        <v>17.6</v>
      </c>
    </row>
    <row r="41" spans="1:6" ht="12.75">
      <c r="A41" s="132">
        <v>4</v>
      </c>
      <c r="B41" s="123" t="s">
        <v>206</v>
      </c>
      <c r="F41" s="133">
        <v>0</v>
      </c>
    </row>
    <row r="42" spans="1:6" ht="12.75">
      <c r="A42" s="132">
        <v>5</v>
      </c>
      <c r="B42" s="123" t="s">
        <v>15</v>
      </c>
      <c r="F42" s="133">
        <f>27027/1993.295</f>
        <v>13.558956401335477</v>
      </c>
    </row>
    <row r="43" spans="1:6" ht="12.75">
      <c r="A43" s="132">
        <v>6</v>
      </c>
      <c r="B43" s="129" t="s">
        <v>245</v>
      </c>
      <c r="F43" s="133">
        <f>F35+F39+F41+F42</f>
        <v>52.15895640133548</v>
      </c>
    </row>
    <row r="46" ht="12.75">
      <c r="A46" s="129" t="s">
        <v>246</v>
      </c>
    </row>
    <row r="48" spans="1:6" ht="12.75">
      <c r="A48" s="131" t="s">
        <v>237</v>
      </c>
      <c r="C48" s="131" t="s">
        <v>247</v>
      </c>
      <c r="F48" s="131" t="s">
        <v>248</v>
      </c>
    </row>
    <row r="49" spans="1:4" ht="12.75">
      <c r="A49" s="131"/>
      <c r="D49" s="131"/>
    </row>
    <row r="50" ht="12.75">
      <c r="B50" s="129" t="s">
        <v>249</v>
      </c>
    </row>
    <row r="51" spans="1:7" ht="12.75">
      <c r="A51" s="132">
        <v>7</v>
      </c>
      <c r="B51" s="123" t="s">
        <v>355</v>
      </c>
      <c r="F51" s="134">
        <v>1125134</v>
      </c>
      <c r="G51" s="131"/>
    </row>
    <row r="52" spans="1:7" ht="12.75">
      <c r="A52" s="130" t="s">
        <v>105</v>
      </c>
      <c r="B52" s="123" t="s">
        <v>17</v>
      </c>
      <c r="F52" s="134">
        <v>959867</v>
      </c>
      <c r="G52" s="131"/>
    </row>
    <row r="53" spans="1:6" ht="12.75">
      <c r="A53" s="132">
        <v>8</v>
      </c>
      <c r="B53" s="123" t="s">
        <v>19</v>
      </c>
      <c r="F53" s="134">
        <v>774607</v>
      </c>
    </row>
    <row r="54" spans="1:6" ht="12.75">
      <c r="A54" s="132">
        <v>9</v>
      </c>
      <c r="B54" s="123" t="s">
        <v>20</v>
      </c>
      <c r="F54" s="134">
        <f>SUM(129879.25+44628.75+1125.38+4320.01+99.59)</f>
        <v>180052.98</v>
      </c>
    </row>
    <row r="55" ht="12.75">
      <c r="F55" s="134"/>
    </row>
    <row r="56" spans="2:6" ht="12.75">
      <c r="B56" s="129" t="s">
        <v>5</v>
      </c>
      <c r="F56" s="134"/>
    </row>
    <row r="57" spans="1:6" ht="12.75">
      <c r="A57" s="132">
        <v>10</v>
      </c>
      <c r="B57" s="123" t="s">
        <v>21</v>
      </c>
      <c r="F57" s="134">
        <v>340604</v>
      </c>
    </row>
    <row r="58" spans="1:6" ht="12.75">
      <c r="A58" s="131" t="s">
        <v>111</v>
      </c>
      <c r="B58" s="123" t="s">
        <v>22</v>
      </c>
      <c r="F58" s="134">
        <v>340604</v>
      </c>
    </row>
    <row r="59" spans="1:6" ht="12.75">
      <c r="A59" s="132">
        <v>11</v>
      </c>
      <c r="B59" s="123" t="s">
        <v>250</v>
      </c>
      <c r="F59" s="134">
        <v>478308</v>
      </c>
    </row>
    <row r="60" spans="1:6" ht="12.75">
      <c r="A60" s="131" t="s">
        <v>113</v>
      </c>
      <c r="B60" s="123" t="s">
        <v>24</v>
      </c>
      <c r="F60" s="134">
        <v>416145</v>
      </c>
    </row>
    <row r="61" spans="1:6" ht="12.75">
      <c r="A61" s="131" t="s">
        <v>114</v>
      </c>
      <c r="B61" s="123" t="s">
        <v>25</v>
      </c>
      <c r="F61" s="134">
        <v>62163</v>
      </c>
    </row>
    <row r="62" spans="1:6" ht="12.75">
      <c r="A62" s="132">
        <v>12</v>
      </c>
      <c r="B62" s="123" t="s">
        <v>26</v>
      </c>
      <c r="F62" s="134">
        <v>14323</v>
      </c>
    </row>
    <row r="63" spans="1:6" ht="12.75">
      <c r="A63" s="132">
        <v>13</v>
      </c>
      <c r="B63" s="123" t="s">
        <v>27</v>
      </c>
      <c r="F63" s="134">
        <v>32404</v>
      </c>
    </row>
    <row r="64" spans="1:6" ht="12.75">
      <c r="A64" s="132">
        <v>14</v>
      </c>
      <c r="B64" s="123" t="s">
        <v>28</v>
      </c>
      <c r="F64" s="134">
        <v>159237</v>
      </c>
    </row>
    <row r="65" spans="1:6" ht="12.75">
      <c r="A65" s="130" t="s">
        <v>118</v>
      </c>
      <c r="B65" s="123" t="s">
        <v>29</v>
      </c>
      <c r="F65" s="134">
        <v>51041</v>
      </c>
    </row>
    <row r="66" spans="1:7" ht="12.75">
      <c r="A66" s="132">
        <v>15</v>
      </c>
      <c r="B66" s="123" t="s">
        <v>251</v>
      </c>
      <c r="F66" s="134">
        <f>115+22341</f>
        <v>22456</v>
      </c>
      <c r="G66" s="131"/>
    </row>
    <row r="67" spans="1:6" ht="12.75">
      <c r="A67" s="132">
        <v>16</v>
      </c>
      <c r="B67" s="123" t="s">
        <v>31</v>
      </c>
      <c r="F67" s="134">
        <v>1133</v>
      </c>
    </row>
    <row r="68" ht="12.75">
      <c r="F68" s="134"/>
    </row>
    <row r="69" spans="1:6" ht="12.75">
      <c r="A69" s="132">
        <v>17</v>
      </c>
      <c r="B69" s="123" t="s">
        <v>32</v>
      </c>
      <c r="F69" s="134">
        <v>11033</v>
      </c>
    </row>
    <row r="70" spans="1:6" ht="12.75">
      <c r="A70" s="132">
        <v>18</v>
      </c>
      <c r="B70" s="123" t="s">
        <v>33</v>
      </c>
      <c r="F70" s="134">
        <v>27750</v>
      </c>
    </row>
    <row r="71" spans="1:6" ht="12.75">
      <c r="A71" s="132">
        <v>19</v>
      </c>
      <c r="B71" s="123" t="s">
        <v>356</v>
      </c>
      <c r="F71" s="134">
        <v>63559</v>
      </c>
    </row>
    <row r="72" spans="1:6" ht="12.75">
      <c r="A72" s="132">
        <v>20</v>
      </c>
      <c r="B72" s="123" t="s">
        <v>253</v>
      </c>
      <c r="F72" s="134">
        <v>25483</v>
      </c>
    </row>
    <row r="73" spans="1:6" ht="12.75">
      <c r="A73" s="132">
        <v>21</v>
      </c>
      <c r="B73" s="123" t="s">
        <v>36</v>
      </c>
      <c r="F73" s="134">
        <v>92394</v>
      </c>
    </row>
    <row r="74" spans="1:6" ht="12.75">
      <c r="A74" s="132">
        <v>22</v>
      </c>
      <c r="B74" s="129" t="s">
        <v>254</v>
      </c>
      <c r="F74" s="134">
        <f>SUM(F51,F53,F54,F57,F59,F62:F64,F66,F67,F69:F73)</f>
        <v>3348477.98</v>
      </c>
    </row>
    <row r="75" spans="1:6" ht="12.75">
      <c r="A75" s="132">
        <v>23</v>
      </c>
      <c r="B75" s="123" t="s">
        <v>37</v>
      </c>
      <c r="F75" s="134">
        <v>0</v>
      </c>
    </row>
    <row r="76" spans="1:6" ht="12.75">
      <c r="A76" s="131" t="s">
        <v>129</v>
      </c>
      <c r="B76" s="123" t="s">
        <v>255</v>
      </c>
      <c r="F76" s="134">
        <f>F74+F75</f>
        <v>3348477.98</v>
      </c>
    </row>
    <row r="77" spans="1:6" ht="12.75">
      <c r="A77" s="131"/>
      <c r="F77" s="134"/>
    </row>
    <row r="78" spans="1:6" ht="12.75">
      <c r="A78" s="131"/>
      <c r="F78" s="134"/>
    </row>
    <row r="79" spans="1:6" ht="12.75">
      <c r="A79" s="125" t="s">
        <v>256</v>
      </c>
      <c r="F79" s="134"/>
    </row>
    <row r="80" ht="12.75">
      <c r="F80" s="134"/>
    </row>
    <row r="81" spans="1:6" ht="12.75">
      <c r="A81" s="131" t="s">
        <v>257</v>
      </c>
      <c r="C81" s="135" t="s">
        <v>247</v>
      </c>
      <c r="E81" s="131" t="s">
        <v>6</v>
      </c>
      <c r="F81" s="136" t="s">
        <v>258</v>
      </c>
    </row>
    <row r="82" ht="12.75">
      <c r="F82" s="134"/>
    </row>
    <row r="83" spans="2:6" ht="12.75">
      <c r="B83" s="123" t="s">
        <v>259</v>
      </c>
      <c r="F83" s="134"/>
    </row>
    <row r="84" spans="2:6" ht="12.75">
      <c r="B84" s="123" t="s">
        <v>260</v>
      </c>
      <c r="F84" s="134"/>
    </row>
    <row r="85" spans="2:6" ht="12.75">
      <c r="B85" s="123" t="s">
        <v>261</v>
      </c>
      <c r="F85" s="134"/>
    </row>
    <row r="86" spans="2:6" ht="12.75">
      <c r="B86" s="123" t="s">
        <v>262</v>
      </c>
      <c r="F86" s="134"/>
    </row>
    <row r="87" spans="1:6" ht="12.75">
      <c r="A87" s="132">
        <v>24</v>
      </c>
      <c r="B87" s="123" t="s">
        <v>263</v>
      </c>
      <c r="E87" s="134">
        <f>SUM(E89,E92,E93,E94)</f>
        <v>23806</v>
      </c>
      <c r="F87" s="134">
        <f>SUM(F89,F92,F93,F94)</f>
        <v>571717</v>
      </c>
    </row>
    <row r="88" spans="1:6" ht="12.75">
      <c r="A88" s="132">
        <v>25</v>
      </c>
      <c r="B88" s="123" t="s">
        <v>264</v>
      </c>
      <c r="E88" s="134" t="s">
        <v>309</v>
      </c>
      <c r="F88" s="134" t="s">
        <v>309</v>
      </c>
    </row>
    <row r="89" spans="1:6" ht="12.75">
      <c r="A89" s="131" t="s">
        <v>132</v>
      </c>
      <c r="B89" s="123" t="s">
        <v>38</v>
      </c>
      <c r="E89" s="134">
        <f>E90+E91</f>
        <v>22240</v>
      </c>
      <c r="F89" s="134">
        <f>486065+E89-E95</f>
        <v>503758</v>
      </c>
    </row>
    <row r="90" spans="1:6" ht="12.75">
      <c r="A90" s="131" t="s">
        <v>134</v>
      </c>
      <c r="B90" s="123" t="s">
        <v>40</v>
      </c>
      <c r="E90" s="134">
        <f>438+9839</f>
        <v>10277</v>
      </c>
      <c r="F90" s="136" t="s">
        <v>265</v>
      </c>
    </row>
    <row r="91" spans="1:6" ht="12.75">
      <c r="A91" s="131" t="s">
        <v>135</v>
      </c>
      <c r="B91" s="123" t="s">
        <v>41</v>
      </c>
      <c r="E91" s="134">
        <f>75+1281+161+10446</f>
        <v>11963</v>
      </c>
      <c r="F91" s="136" t="s">
        <v>265</v>
      </c>
    </row>
    <row r="92" spans="1:6" ht="12.75">
      <c r="A92" s="131" t="s">
        <v>136</v>
      </c>
      <c r="B92" s="123" t="s">
        <v>42</v>
      </c>
      <c r="E92" s="134">
        <v>1253</v>
      </c>
      <c r="F92" s="134">
        <f>E92+53283</f>
        <v>54536</v>
      </c>
    </row>
    <row r="93" spans="1:6" ht="12.75">
      <c r="A93" s="131" t="s">
        <v>137</v>
      </c>
      <c r="B93" s="123" t="s">
        <v>43</v>
      </c>
      <c r="E93" s="134">
        <v>312</v>
      </c>
      <c r="F93" s="134">
        <f>E93+10866</f>
        <v>11178</v>
      </c>
    </row>
    <row r="94" spans="1:6" ht="12.75">
      <c r="A94" s="131" t="s">
        <v>138</v>
      </c>
      <c r="B94" s="123" t="s">
        <v>44</v>
      </c>
      <c r="E94" s="134">
        <v>1</v>
      </c>
      <c r="F94" s="134">
        <f>E94+2244</f>
        <v>2245</v>
      </c>
    </row>
    <row r="95" spans="1:6" ht="12.75">
      <c r="A95" s="131" t="s">
        <v>139</v>
      </c>
      <c r="B95" s="123" t="s">
        <v>45</v>
      </c>
      <c r="E95" s="134">
        <f>1717+2830</f>
        <v>4547</v>
      </c>
      <c r="F95" s="136" t="s">
        <v>265</v>
      </c>
    </row>
    <row r="96" spans="1:6" ht="12.75">
      <c r="A96" s="130" t="s">
        <v>133</v>
      </c>
      <c r="B96" s="123" t="s">
        <v>63</v>
      </c>
      <c r="E96" s="137" t="s">
        <v>309</v>
      </c>
      <c r="F96" s="137" t="s">
        <v>309</v>
      </c>
    </row>
    <row r="97" spans="5:6" ht="12.75">
      <c r="E97" s="134"/>
      <c r="F97" s="134"/>
    </row>
    <row r="98" spans="2:6" ht="12.75">
      <c r="B98" s="123" t="s">
        <v>267</v>
      </c>
      <c r="E98" s="134"/>
      <c r="F98" s="134"/>
    </row>
    <row r="99" spans="2:6" ht="12.75">
      <c r="B99" s="123" t="s">
        <v>268</v>
      </c>
      <c r="E99" s="134"/>
      <c r="F99" s="134"/>
    </row>
    <row r="100" spans="1:6" ht="12.75">
      <c r="A100" s="132">
        <v>26</v>
      </c>
      <c r="B100" s="123" t="s">
        <v>269</v>
      </c>
      <c r="E100" s="134">
        <f>2303-1195</f>
        <v>1108</v>
      </c>
      <c r="F100" s="134">
        <f>E100+388308</f>
        <v>389416</v>
      </c>
    </row>
    <row r="101" spans="1:6" ht="12.75">
      <c r="A101" s="132">
        <v>27</v>
      </c>
      <c r="B101" s="123" t="s">
        <v>264</v>
      </c>
      <c r="E101" s="137" t="s">
        <v>309</v>
      </c>
      <c r="F101" s="137" t="s">
        <v>309</v>
      </c>
    </row>
    <row r="102" spans="5:6" ht="12.75">
      <c r="E102" s="134"/>
      <c r="F102" s="134"/>
    </row>
    <row r="103" spans="2:6" ht="12.75">
      <c r="B103" s="123" t="s">
        <v>270</v>
      </c>
      <c r="E103" s="134"/>
      <c r="F103" s="134"/>
    </row>
    <row r="104" spans="2:6" ht="12.75">
      <c r="B104" s="123" t="s">
        <v>271</v>
      </c>
      <c r="E104" s="134"/>
      <c r="F104" s="134"/>
    </row>
    <row r="105" spans="1:6" ht="12.75">
      <c r="A105" s="132">
        <v>28</v>
      </c>
      <c r="B105" s="123" t="s">
        <v>303</v>
      </c>
      <c r="E105" s="134">
        <v>0</v>
      </c>
      <c r="F105" s="134">
        <f>2537+245</f>
        <v>2782</v>
      </c>
    </row>
    <row r="106" spans="1:6" ht="12.75">
      <c r="A106" s="132">
        <v>29</v>
      </c>
      <c r="B106" s="123" t="s">
        <v>272</v>
      </c>
      <c r="E106" s="134">
        <v>0</v>
      </c>
      <c r="F106" s="134">
        <f>2531+245</f>
        <v>2776</v>
      </c>
    </row>
    <row r="107" spans="1:6" ht="12.75">
      <c r="A107" s="130" t="s">
        <v>144</v>
      </c>
      <c r="B107" s="123" t="s">
        <v>207</v>
      </c>
      <c r="E107" s="134">
        <v>0</v>
      </c>
      <c r="F107" s="134">
        <v>1613</v>
      </c>
    </row>
    <row r="108" spans="1:6" ht="12.75">
      <c r="A108" s="131" t="s">
        <v>145</v>
      </c>
      <c r="B108" s="123" t="s">
        <v>208</v>
      </c>
      <c r="E108" s="134">
        <v>0</v>
      </c>
      <c r="F108" s="134">
        <v>701</v>
      </c>
    </row>
    <row r="109" spans="1:6" ht="12.75">
      <c r="A109" s="131" t="s">
        <v>158</v>
      </c>
      <c r="B109" s="123" t="s">
        <v>357</v>
      </c>
      <c r="E109" s="136" t="s">
        <v>265</v>
      </c>
      <c r="F109" s="134">
        <v>6268</v>
      </c>
    </row>
    <row r="110" spans="1:6" ht="12.75">
      <c r="A110" s="131"/>
      <c r="E110" s="134"/>
      <c r="F110" s="134"/>
    </row>
    <row r="111" spans="2:6" ht="12.75">
      <c r="B111" s="123" t="s">
        <v>273</v>
      </c>
      <c r="E111" s="134"/>
      <c r="F111" s="134"/>
    </row>
    <row r="112" spans="1:6" ht="12.75">
      <c r="A112" s="132">
        <v>30</v>
      </c>
      <c r="B112" s="123" t="s">
        <v>269</v>
      </c>
      <c r="E112" s="134">
        <f>1603+4898</f>
        <v>6501</v>
      </c>
      <c r="F112" s="134">
        <f>E112+593753</f>
        <v>600254</v>
      </c>
    </row>
    <row r="113" spans="1:6" ht="12.75">
      <c r="A113" s="132">
        <v>31</v>
      </c>
      <c r="B113" s="123" t="s">
        <v>264</v>
      </c>
      <c r="E113" s="134" t="s">
        <v>309</v>
      </c>
      <c r="F113" s="134" t="s">
        <v>309</v>
      </c>
    </row>
    <row r="114" spans="5:6" ht="12.75">
      <c r="E114" s="134"/>
      <c r="F114" s="134"/>
    </row>
    <row r="115" spans="1:6" ht="12.75">
      <c r="A115" s="132">
        <v>32</v>
      </c>
      <c r="B115" s="123" t="s">
        <v>51</v>
      </c>
      <c r="E115" s="134">
        <v>0</v>
      </c>
      <c r="F115" s="134">
        <v>9612</v>
      </c>
    </row>
    <row r="116" spans="1:6" ht="12.75">
      <c r="A116" s="132">
        <v>33</v>
      </c>
      <c r="B116" s="123" t="s">
        <v>275</v>
      </c>
      <c r="E116" s="134">
        <f>494+6-366</f>
        <v>134</v>
      </c>
      <c r="F116" s="134">
        <f>E116+25601</f>
        <v>25735</v>
      </c>
    </row>
    <row r="117" spans="1:6" ht="12.75">
      <c r="A117" s="132">
        <v>34</v>
      </c>
      <c r="B117" s="123" t="s">
        <v>276</v>
      </c>
      <c r="E117" s="134">
        <v>1498</v>
      </c>
      <c r="F117" s="134">
        <f>E117+4214</f>
        <v>5712</v>
      </c>
    </row>
    <row r="118" spans="1:6" ht="12.75">
      <c r="A118" s="132"/>
      <c r="E118" s="134"/>
      <c r="F118" s="134"/>
    </row>
    <row r="119" spans="2:6" ht="12.75">
      <c r="B119" s="123" t="s">
        <v>277</v>
      </c>
      <c r="E119" s="134"/>
      <c r="F119" s="134"/>
    </row>
    <row r="120" spans="1:6" ht="12.75">
      <c r="A120" s="132">
        <v>35</v>
      </c>
      <c r="B120" s="123" t="s">
        <v>269</v>
      </c>
      <c r="E120" s="137" t="s">
        <v>309</v>
      </c>
      <c r="F120" s="137" t="s">
        <v>309</v>
      </c>
    </row>
    <row r="121" spans="1:6" ht="12.75">
      <c r="A121" s="132">
        <v>36</v>
      </c>
      <c r="B121" s="123" t="s">
        <v>264</v>
      </c>
      <c r="E121" s="134">
        <v>217</v>
      </c>
      <c r="F121" s="134">
        <f>E121+13533</f>
        <v>13750</v>
      </c>
    </row>
    <row r="122" spans="5:6" ht="12.75">
      <c r="E122" s="134"/>
      <c r="F122" s="134"/>
    </row>
    <row r="123" spans="2:6" ht="12.75">
      <c r="B123" s="123" t="s">
        <v>278</v>
      </c>
      <c r="E123" s="134"/>
      <c r="F123" s="134"/>
    </row>
    <row r="124" spans="1:6" ht="12.75">
      <c r="A124" s="132">
        <v>37</v>
      </c>
      <c r="B124" s="123" t="s">
        <v>269</v>
      </c>
      <c r="E124" s="137" t="s">
        <v>309</v>
      </c>
      <c r="F124" s="137" t="s">
        <v>309</v>
      </c>
    </row>
    <row r="125" spans="1:6" ht="12.75">
      <c r="A125" s="132">
        <v>38</v>
      </c>
      <c r="B125" s="123" t="s">
        <v>264</v>
      </c>
      <c r="E125" s="134">
        <f>346-9</f>
        <v>337</v>
      </c>
      <c r="F125" s="134">
        <f>4475+E125</f>
        <v>4812</v>
      </c>
    </row>
    <row r="126" spans="1:6" ht="12.75">
      <c r="A126" s="132"/>
      <c r="E126" s="134"/>
      <c r="F126" s="134"/>
    </row>
    <row r="127" spans="1:6" ht="12.75">
      <c r="A127" s="132"/>
      <c r="B127" s="123" t="s">
        <v>279</v>
      </c>
      <c r="E127" s="134"/>
      <c r="F127" s="134"/>
    </row>
    <row r="128" spans="1:6" ht="12.75">
      <c r="A128" s="132">
        <v>39</v>
      </c>
      <c r="B128" s="123" t="s">
        <v>269</v>
      </c>
      <c r="E128" s="137" t="s">
        <v>309</v>
      </c>
      <c r="F128" s="137" t="s">
        <v>309</v>
      </c>
    </row>
    <row r="129" spans="1:6" ht="12.75">
      <c r="A129" s="132">
        <v>40</v>
      </c>
      <c r="B129" s="123" t="s">
        <v>264</v>
      </c>
      <c r="E129" s="134">
        <f>109+284-12-15</f>
        <v>366</v>
      </c>
      <c r="F129" s="134">
        <f>E129+372</f>
        <v>738</v>
      </c>
    </row>
    <row r="130" spans="5:6" ht="12.75">
      <c r="E130" s="134"/>
      <c r="F130" s="134"/>
    </row>
    <row r="131" spans="1:6" ht="12.75">
      <c r="A131" s="132">
        <v>41</v>
      </c>
      <c r="B131" s="123" t="s">
        <v>60</v>
      </c>
      <c r="E131" s="134">
        <v>541</v>
      </c>
      <c r="F131" s="134">
        <f>329546+E131</f>
        <v>330087</v>
      </c>
    </row>
    <row r="132" ht="12.75">
      <c r="F132" s="134"/>
    </row>
    <row r="133" ht="12.75">
      <c r="F133" s="134"/>
    </row>
    <row r="134" spans="1:6" ht="12.75">
      <c r="A134" s="129" t="s">
        <v>280</v>
      </c>
      <c r="F134" s="134"/>
    </row>
    <row r="135" spans="1:6" ht="12.75">
      <c r="A135" s="129"/>
      <c r="F135" s="134"/>
    </row>
    <row r="136" spans="1:6" ht="12.75">
      <c r="A136" s="129"/>
      <c r="F136" s="136" t="s">
        <v>239</v>
      </c>
    </row>
    <row r="137" ht="12.75">
      <c r="F137" s="134"/>
    </row>
    <row r="138" spans="2:6" ht="12.75">
      <c r="B138" s="123" t="s">
        <v>281</v>
      </c>
      <c r="F138" s="134"/>
    </row>
    <row r="139" spans="1:6" ht="12.75">
      <c r="A139" s="132">
        <v>42</v>
      </c>
      <c r="B139" s="123" t="s">
        <v>73</v>
      </c>
      <c r="F139" s="134">
        <v>130854</v>
      </c>
    </row>
    <row r="140" spans="1:6" ht="12.75">
      <c r="A140" s="130" t="s">
        <v>160</v>
      </c>
      <c r="B140" s="123" t="s">
        <v>74</v>
      </c>
      <c r="F140" s="134">
        <v>190440</v>
      </c>
    </row>
    <row r="141" spans="1:6" ht="12.75">
      <c r="A141" s="130" t="s">
        <v>161</v>
      </c>
      <c r="B141" s="123" t="s">
        <v>75</v>
      </c>
      <c r="F141" s="134">
        <v>446</v>
      </c>
    </row>
    <row r="142" spans="1:6" ht="12.75">
      <c r="A142" s="132">
        <v>43</v>
      </c>
      <c r="B142" s="123" t="s">
        <v>282</v>
      </c>
      <c r="F142" s="134">
        <v>64783</v>
      </c>
    </row>
    <row r="143" ht="12.75">
      <c r="F143" s="134"/>
    </row>
    <row r="144" spans="2:6" ht="12.75">
      <c r="B144" s="123" t="s">
        <v>283</v>
      </c>
      <c r="F144" s="134"/>
    </row>
    <row r="145" spans="2:6" ht="12.75">
      <c r="B145" s="123" t="s">
        <v>284</v>
      </c>
      <c r="F145" s="134"/>
    </row>
    <row r="146" spans="1:6" ht="12.75">
      <c r="A146" s="132">
        <v>44</v>
      </c>
      <c r="B146" s="123" t="s">
        <v>358</v>
      </c>
      <c r="F146" s="134">
        <v>2236</v>
      </c>
    </row>
    <row r="147" spans="1:6" ht="12.75">
      <c r="A147" s="132">
        <v>45</v>
      </c>
      <c r="B147" s="123" t="s">
        <v>359</v>
      </c>
      <c r="F147" s="134">
        <v>3134</v>
      </c>
    </row>
    <row r="148" spans="1:6" ht="12.75">
      <c r="A148" s="132">
        <v>46</v>
      </c>
      <c r="B148" s="129" t="s">
        <v>205</v>
      </c>
      <c r="F148" s="134">
        <v>5370</v>
      </c>
    </row>
    <row r="149" spans="1:6" ht="12.75">
      <c r="A149" s="131" t="s">
        <v>166</v>
      </c>
      <c r="B149" s="123" t="s">
        <v>287</v>
      </c>
      <c r="F149" s="134">
        <v>3331</v>
      </c>
    </row>
    <row r="150" spans="1:6" ht="12.75">
      <c r="A150" s="131" t="s">
        <v>167</v>
      </c>
      <c r="B150" s="123" t="s">
        <v>288</v>
      </c>
      <c r="F150" s="134">
        <v>312</v>
      </c>
    </row>
    <row r="151" ht="12.75">
      <c r="F151" s="134"/>
    </row>
    <row r="152" spans="2:6" ht="12.75">
      <c r="B152" s="123" t="s">
        <v>289</v>
      </c>
      <c r="F152" s="134"/>
    </row>
    <row r="153" spans="2:6" ht="12.75">
      <c r="B153" s="123" t="s">
        <v>290</v>
      </c>
      <c r="F153" s="134"/>
    </row>
    <row r="154" spans="1:6" ht="12.75">
      <c r="A154" s="132">
        <v>47</v>
      </c>
      <c r="B154" s="123" t="s">
        <v>358</v>
      </c>
      <c r="F154" s="134">
        <v>1914</v>
      </c>
    </row>
    <row r="155" spans="1:6" ht="12.75">
      <c r="A155" s="132">
        <v>48</v>
      </c>
      <c r="B155" s="123" t="s">
        <v>359</v>
      </c>
      <c r="F155" s="134">
        <v>3391</v>
      </c>
    </row>
    <row r="156" spans="1:6" ht="12.75">
      <c r="A156" s="132">
        <v>49</v>
      </c>
      <c r="B156" s="129" t="s">
        <v>205</v>
      </c>
      <c r="F156" s="134">
        <v>5305</v>
      </c>
    </row>
    <row r="157" spans="1:6" ht="12.75">
      <c r="A157" s="131" t="s">
        <v>171</v>
      </c>
      <c r="B157" s="123" t="s">
        <v>291</v>
      </c>
      <c r="F157" s="134">
        <v>2707</v>
      </c>
    </row>
    <row r="158" spans="1:6" ht="12.75">
      <c r="A158" s="131" t="s">
        <v>172</v>
      </c>
      <c r="B158" s="123" t="s">
        <v>292</v>
      </c>
      <c r="F158" s="134">
        <v>801</v>
      </c>
    </row>
    <row r="159" ht="12.75">
      <c r="F159" s="134"/>
    </row>
    <row r="160" spans="2:6" ht="12.75">
      <c r="B160" s="123" t="s">
        <v>293</v>
      </c>
      <c r="F160" s="134"/>
    </row>
    <row r="161" spans="1:6" ht="12.75">
      <c r="A161" s="132">
        <v>50</v>
      </c>
      <c r="B161" s="123" t="s">
        <v>294</v>
      </c>
      <c r="F161" s="134">
        <v>188</v>
      </c>
    </row>
    <row r="162" spans="1:6" ht="12.75">
      <c r="A162" s="130" t="s">
        <v>174</v>
      </c>
      <c r="B162" s="123" t="s">
        <v>360</v>
      </c>
      <c r="F162" s="134">
        <v>96</v>
      </c>
    </row>
    <row r="163" spans="1:6" ht="12.75">
      <c r="A163" s="132">
        <v>51</v>
      </c>
      <c r="B163" s="123" t="s">
        <v>296</v>
      </c>
      <c r="F163" s="134">
        <v>4011</v>
      </c>
    </row>
    <row r="164" spans="1:6" ht="12.75">
      <c r="A164" s="131" t="s">
        <v>176</v>
      </c>
      <c r="B164" s="123" t="s">
        <v>297</v>
      </c>
      <c r="F164" s="134">
        <v>35</v>
      </c>
    </row>
    <row r="165" spans="2:6" ht="12.75">
      <c r="B165" s="123" t="s">
        <v>361</v>
      </c>
      <c r="F165" s="134"/>
    </row>
    <row r="166" spans="1:6" ht="12.75">
      <c r="A166" s="131" t="s">
        <v>177</v>
      </c>
      <c r="B166" s="123" t="s">
        <v>297</v>
      </c>
      <c r="F166" s="134">
        <v>0</v>
      </c>
    </row>
    <row r="167" spans="2:6" ht="12.75">
      <c r="B167" s="123" t="s">
        <v>299</v>
      </c>
      <c r="F167" s="134"/>
    </row>
    <row r="168" ht="12.75">
      <c r="F168" s="134"/>
    </row>
    <row r="169" spans="1:6" ht="12.75">
      <c r="A169" s="129" t="s">
        <v>300</v>
      </c>
      <c r="F169" s="134"/>
    </row>
    <row r="170" ht="12.75">
      <c r="F170" s="134"/>
    </row>
    <row r="171" spans="1:6" ht="12.75">
      <c r="A171" s="131" t="s">
        <v>257</v>
      </c>
      <c r="C171" s="131" t="s">
        <v>247</v>
      </c>
      <c r="F171" s="136" t="s">
        <v>239</v>
      </c>
    </row>
    <row r="172" ht="12.75">
      <c r="F172" s="134"/>
    </row>
    <row r="173" spans="1:6" ht="12.75">
      <c r="A173" s="132">
        <v>52</v>
      </c>
      <c r="B173" s="123" t="s">
        <v>91</v>
      </c>
      <c r="F173" s="134">
        <v>96</v>
      </c>
    </row>
    <row r="174" spans="1:6" ht="12.75">
      <c r="A174" s="130" t="s">
        <v>179</v>
      </c>
      <c r="B174" s="123" t="s">
        <v>362</v>
      </c>
      <c r="F174" s="134">
        <v>123</v>
      </c>
    </row>
    <row r="175" spans="2:6" ht="12.75">
      <c r="B175" s="123" t="s">
        <v>302</v>
      </c>
      <c r="F175" s="134"/>
    </row>
    <row r="176" spans="1:6" ht="12.75">
      <c r="A176" s="132">
        <v>53</v>
      </c>
      <c r="B176" s="123" t="s">
        <v>93</v>
      </c>
      <c r="F176" s="134">
        <v>13293</v>
      </c>
    </row>
    <row r="177" spans="1:6" ht="12.75">
      <c r="A177" s="132">
        <v>54</v>
      </c>
      <c r="B177" s="123" t="s">
        <v>94</v>
      </c>
      <c r="F177" s="134">
        <v>616</v>
      </c>
    </row>
    <row r="178" ht="12.75">
      <c r="F178" s="134"/>
    </row>
    <row r="179" ht="12.75">
      <c r="B179" s="138"/>
    </row>
  </sheetData>
  <mergeCells count="1">
    <mergeCell ref="C15:D15"/>
  </mergeCells>
  <printOptions gridLines="1"/>
  <pageMargins left="0.75" right="0.75" top="1" bottom="1" header="0.5" footer="0.5"/>
  <pageSetup orientation="portrait" r:id="rId3"/>
  <headerFooter alignWithMargins="0">
    <oddFooter>&amp;C&amp;F&amp;RPage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79"/>
  <sheetViews>
    <sheetView zoomScale="120" zoomScaleNormal="120" workbookViewId="0" topLeftCell="A1">
      <selection activeCell="G1" sqref="G1"/>
    </sheetView>
  </sheetViews>
  <sheetFormatPr defaultColWidth="9.140625" defaultRowHeight="12.75"/>
  <cols>
    <col min="1" max="3" width="11.421875" style="142" customWidth="1"/>
    <col min="4" max="4" width="13.140625" style="142" customWidth="1"/>
    <col min="5" max="5" width="11.421875" style="142" customWidth="1"/>
    <col min="6" max="6" width="13.8515625" style="142" customWidth="1"/>
    <col min="7" max="16384" width="11.421875" style="142" customWidth="1"/>
  </cols>
  <sheetData>
    <row r="1" spans="1:3" ht="18">
      <c r="A1" s="140" t="s">
        <v>218</v>
      </c>
      <c r="B1" s="141"/>
      <c r="C1" s="141"/>
    </row>
    <row r="2" spans="1:3" ht="18">
      <c r="A2" s="141" t="s">
        <v>219</v>
      </c>
      <c r="B2" s="141"/>
      <c r="C2" s="141"/>
    </row>
    <row r="3" spans="1:3" ht="18">
      <c r="A3" s="143" t="s">
        <v>220</v>
      </c>
      <c r="B3" s="141"/>
      <c r="C3" s="141" t="s">
        <v>221</v>
      </c>
    </row>
    <row r="5" spans="1:5" ht="12.75">
      <c r="A5" s="144" t="s">
        <v>222</v>
      </c>
      <c r="B5" s="145" t="s">
        <v>190</v>
      </c>
      <c r="C5" s="146"/>
      <c r="D5" s="146"/>
      <c r="E5" s="147"/>
    </row>
    <row r="7" spans="1:5" ht="12.75">
      <c r="A7" s="148" t="s">
        <v>223</v>
      </c>
      <c r="C7" s="145" t="s">
        <v>363</v>
      </c>
      <c r="D7" s="146"/>
      <c r="E7" s="147"/>
    </row>
    <row r="9" spans="1:5" ht="12.75">
      <c r="A9" s="148" t="s">
        <v>225</v>
      </c>
      <c r="C9" s="145" t="s">
        <v>364</v>
      </c>
      <c r="D9" s="146"/>
      <c r="E9" s="147"/>
    </row>
    <row r="11" spans="1:3" ht="12.75">
      <c r="A11" s="148" t="s">
        <v>227</v>
      </c>
      <c r="B11" s="145" t="s">
        <v>365</v>
      </c>
      <c r="C11" s="147"/>
    </row>
    <row r="13" spans="1:3" ht="12.75">
      <c r="A13" s="148" t="s">
        <v>229</v>
      </c>
      <c r="B13" s="145" t="s">
        <v>366</v>
      </c>
      <c r="C13" s="147"/>
    </row>
    <row r="15" spans="1:4" ht="12.75">
      <c r="A15" s="148" t="s">
        <v>231</v>
      </c>
      <c r="C15" s="483" t="s">
        <v>367</v>
      </c>
      <c r="D15" s="484"/>
    </row>
    <row r="19" ht="12.75">
      <c r="A19" s="148" t="s">
        <v>233</v>
      </c>
    </row>
    <row r="20" ht="12.75">
      <c r="A20" s="148" t="s">
        <v>234</v>
      </c>
    </row>
    <row r="21" ht="12.75">
      <c r="A21" s="148" t="s">
        <v>235</v>
      </c>
    </row>
    <row r="22" ht="12.75">
      <c r="A22" s="148"/>
    </row>
    <row r="24" ht="12.75">
      <c r="A24" s="148" t="s">
        <v>236</v>
      </c>
    </row>
    <row r="25" ht="12.75">
      <c r="A25" s="148"/>
    </row>
    <row r="26" spans="1:6" ht="12.75">
      <c r="A26" s="149" t="s">
        <v>237</v>
      </c>
      <c r="C26" s="150" t="s">
        <v>238</v>
      </c>
      <c r="F26" s="150" t="s">
        <v>239</v>
      </c>
    </row>
    <row r="28" spans="1:6" ht="12.75">
      <c r="A28" s="151">
        <v>1</v>
      </c>
      <c r="B28" s="142" t="s">
        <v>240</v>
      </c>
      <c r="F28" s="142">
        <v>1</v>
      </c>
    </row>
    <row r="29" ht="12.75">
      <c r="A29" s="151"/>
    </row>
    <row r="31" ht="12.75">
      <c r="A31" s="144" t="s">
        <v>241</v>
      </c>
    </row>
    <row r="33" spans="1:6" ht="12.75">
      <c r="A33" s="150" t="s">
        <v>237</v>
      </c>
      <c r="C33" s="150" t="s">
        <v>242</v>
      </c>
      <c r="F33" s="150" t="s">
        <v>243</v>
      </c>
    </row>
    <row r="34" spans="1:4" ht="12.75">
      <c r="A34" s="150"/>
      <c r="D34" s="150"/>
    </row>
    <row r="35" spans="1:6" ht="12.75">
      <c r="A35" s="151">
        <v>2</v>
      </c>
      <c r="B35" s="142" t="s">
        <v>244</v>
      </c>
      <c r="F35" s="142">
        <v>27.5</v>
      </c>
    </row>
    <row r="36" spans="1:6" ht="12.75">
      <c r="A36" s="149" t="s">
        <v>98</v>
      </c>
      <c r="B36" s="142" t="s">
        <v>11</v>
      </c>
      <c r="F36" s="142">
        <v>20.5</v>
      </c>
    </row>
    <row r="37" spans="1:6" ht="12.75">
      <c r="A37" s="149" t="s">
        <v>99</v>
      </c>
      <c r="B37" s="142" t="s">
        <v>12</v>
      </c>
      <c r="F37" s="142">
        <v>7</v>
      </c>
    </row>
    <row r="39" spans="1:6" ht="12.75">
      <c r="A39" s="151">
        <v>3</v>
      </c>
      <c r="B39" s="142" t="s">
        <v>13</v>
      </c>
      <c r="F39" s="142">
        <v>45</v>
      </c>
    </row>
    <row r="40" spans="1:6" ht="12.75">
      <c r="A40" s="149" t="s">
        <v>101</v>
      </c>
      <c r="B40" s="142" t="s">
        <v>14</v>
      </c>
      <c r="F40" s="142">
        <v>33</v>
      </c>
    </row>
    <row r="41" spans="1:6" ht="12.75">
      <c r="A41" s="151">
        <v>4</v>
      </c>
      <c r="B41" s="142" t="s">
        <v>206</v>
      </c>
      <c r="F41" s="142">
        <v>0</v>
      </c>
    </row>
    <row r="42" spans="1:6" ht="12.75">
      <c r="A42" s="151">
        <v>5</v>
      </c>
      <c r="B42" s="142" t="s">
        <v>15</v>
      </c>
      <c r="F42" s="142">
        <v>34.99</v>
      </c>
    </row>
    <row r="43" spans="1:6" ht="12.75">
      <c r="A43" s="151">
        <v>6</v>
      </c>
      <c r="B43" s="148" t="s">
        <v>245</v>
      </c>
      <c r="F43" s="142">
        <f>F35+F39+F41+F42</f>
        <v>107.49000000000001</v>
      </c>
    </row>
    <row r="46" ht="12.75">
      <c r="A46" s="148" t="s">
        <v>246</v>
      </c>
    </row>
    <row r="48" spans="1:6" ht="12.75">
      <c r="A48" s="150" t="s">
        <v>237</v>
      </c>
      <c r="C48" s="150" t="s">
        <v>247</v>
      </c>
      <c r="F48" s="150" t="s">
        <v>248</v>
      </c>
    </row>
    <row r="49" spans="1:4" ht="12.75">
      <c r="A49" s="150"/>
      <c r="D49" s="150"/>
    </row>
    <row r="50" ht="12.75">
      <c r="B50" s="148" t="s">
        <v>249</v>
      </c>
    </row>
    <row r="51" spans="1:7" ht="12.75">
      <c r="A51" s="151">
        <v>7</v>
      </c>
      <c r="B51" s="142" t="s">
        <v>16</v>
      </c>
      <c r="F51" s="152">
        <v>2009135</v>
      </c>
      <c r="G51" s="150"/>
    </row>
    <row r="52" spans="1:7" ht="12.75">
      <c r="A52" s="149" t="s">
        <v>105</v>
      </c>
      <c r="B52" s="142" t="s">
        <v>17</v>
      </c>
      <c r="F52" s="152">
        <v>1589843</v>
      </c>
      <c r="G52" s="150"/>
    </row>
    <row r="53" spans="1:6" ht="12.75">
      <c r="A53" s="151">
        <v>8</v>
      </c>
      <c r="B53" s="142" t="s">
        <v>19</v>
      </c>
      <c r="F53" s="152">
        <v>1775240</v>
      </c>
    </row>
    <row r="54" spans="1:6" ht="12.75">
      <c r="A54" s="151">
        <v>9</v>
      </c>
      <c r="B54" s="142" t="s">
        <v>20</v>
      </c>
      <c r="F54" s="152">
        <v>454907</v>
      </c>
    </row>
    <row r="56" ht="12.75">
      <c r="B56" s="148" t="s">
        <v>5</v>
      </c>
    </row>
    <row r="57" spans="1:6" ht="12.75">
      <c r="A57" s="151">
        <v>10</v>
      </c>
      <c r="B57" s="142" t="s">
        <v>21</v>
      </c>
      <c r="F57" s="153">
        <v>448359</v>
      </c>
    </row>
    <row r="58" spans="1:6" ht="12.75">
      <c r="A58" s="150" t="s">
        <v>111</v>
      </c>
      <c r="B58" s="142" t="s">
        <v>22</v>
      </c>
      <c r="F58" s="153">
        <v>371636</v>
      </c>
    </row>
    <row r="59" spans="1:6" ht="12.75">
      <c r="A59" s="151">
        <v>11</v>
      </c>
      <c r="B59" s="142" t="s">
        <v>250</v>
      </c>
      <c r="F59" s="153">
        <v>1117513</v>
      </c>
    </row>
    <row r="60" spans="1:6" ht="12.75">
      <c r="A60" s="150" t="s">
        <v>113</v>
      </c>
      <c r="B60" s="142" t="s">
        <v>24</v>
      </c>
      <c r="F60" s="153">
        <v>1054986</v>
      </c>
    </row>
    <row r="61" spans="1:6" ht="12.75">
      <c r="A61" s="150" t="s">
        <v>114</v>
      </c>
      <c r="B61" s="142" t="s">
        <v>25</v>
      </c>
      <c r="F61" s="153">
        <v>62527</v>
      </c>
    </row>
    <row r="62" spans="1:6" ht="12.75">
      <c r="A62" s="151">
        <v>12</v>
      </c>
      <c r="B62" s="142" t="s">
        <v>26</v>
      </c>
      <c r="F62" s="153">
        <v>49344</v>
      </c>
    </row>
    <row r="63" spans="1:6" ht="12.75">
      <c r="A63" s="151">
        <v>13</v>
      </c>
      <c r="B63" s="142" t="s">
        <v>27</v>
      </c>
      <c r="F63" s="153">
        <v>56028</v>
      </c>
    </row>
    <row r="64" spans="1:6" ht="12.75">
      <c r="A64" s="151">
        <v>14</v>
      </c>
      <c r="B64" s="142" t="s">
        <v>28</v>
      </c>
      <c r="F64" s="153">
        <v>224240</v>
      </c>
    </row>
    <row r="65" spans="1:6" ht="12.75">
      <c r="A65" s="149" t="s">
        <v>118</v>
      </c>
      <c r="B65" s="142" t="s">
        <v>29</v>
      </c>
      <c r="F65" s="153">
        <v>133676</v>
      </c>
    </row>
    <row r="66" spans="1:7" ht="12.75">
      <c r="A66" s="151">
        <v>15</v>
      </c>
      <c r="B66" s="142" t="s">
        <v>251</v>
      </c>
      <c r="F66" s="153">
        <v>15642</v>
      </c>
      <c r="G66" s="150"/>
    </row>
    <row r="67" spans="1:6" ht="12.75">
      <c r="A67" s="151">
        <v>16</v>
      </c>
      <c r="B67" s="142" t="s">
        <v>31</v>
      </c>
      <c r="F67" s="154">
        <v>0</v>
      </c>
    </row>
    <row r="69" spans="1:6" ht="12.75">
      <c r="A69" s="151">
        <v>17</v>
      </c>
      <c r="B69" s="142" t="s">
        <v>32</v>
      </c>
      <c r="F69" s="153">
        <v>35858</v>
      </c>
    </row>
    <row r="70" spans="1:6" ht="12.75">
      <c r="A70" s="151">
        <v>18</v>
      </c>
      <c r="B70" s="142" t="s">
        <v>33</v>
      </c>
      <c r="F70" s="154">
        <v>0</v>
      </c>
    </row>
    <row r="71" spans="1:6" ht="12.75">
      <c r="A71" s="151">
        <v>19</v>
      </c>
      <c r="B71" s="142" t="s">
        <v>34</v>
      </c>
      <c r="F71" s="153">
        <v>576495</v>
      </c>
    </row>
    <row r="72" spans="1:6" ht="12.75">
      <c r="A72" s="151">
        <v>20</v>
      </c>
      <c r="B72" s="142" t="s">
        <v>253</v>
      </c>
      <c r="F72" s="153">
        <v>99001</v>
      </c>
    </row>
    <row r="73" spans="1:6" ht="12.75">
      <c r="A73" s="151">
        <v>21</v>
      </c>
      <c r="B73" s="142" t="s">
        <v>36</v>
      </c>
      <c r="F73" s="153">
        <v>660971</v>
      </c>
    </row>
    <row r="74" spans="1:6" ht="12.75">
      <c r="A74" s="151">
        <v>22</v>
      </c>
      <c r="B74" s="148" t="s">
        <v>254</v>
      </c>
      <c r="F74" s="152">
        <f>SUM(F51,F53,F54,F57,F59,F62:F64,F66,F67,F69:F73)</f>
        <v>7522733</v>
      </c>
    </row>
    <row r="75" spans="1:6" ht="12.75">
      <c r="A75" s="151">
        <v>23</v>
      </c>
      <c r="B75" s="142" t="s">
        <v>37</v>
      </c>
      <c r="F75" s="154">
        <v>0</v>
      </c>
    </row>
    <row r="76" spans="1:6" ht="12.75">
      <c r="A76" s="150" t="s">
        <v>129</v>
      </c>
      <c r="B76" s="142" t="s">
        <v>255</v>
      </c>
      <c r="F76" s="152">
        <f>F74+F75</f>
        <v>7522733</v>
      </c>
    </row>
    <row r="77" ht="12.75">
      <c r="A77" s="150"/>
    </row>
    <row r="78" ht="12.75">
      <c r="A78" s="150"/>
    </row>
    <row r="79" ht="12.75">
      <c r="A79" s="144" t="s">
        <v>256</v>
      </c>
    </row>
    <row r="81" spans="1:6" ht="12.75">
      <c r="A81" s="150" t="s">
        <v>257</v>
      </c>
      <c r="C81" s="155" t="s">
        <v>247</v>
      </c>
      <c r="E81" s="150" t="s">
        <v>6</v>
      </c>
      <c r="F81" s="150" t="s">
        <v>258</v>
      </c>
    </row>
    <row r="83" ht="12.75">
      <c r="B83" s="142" t="s">
        <v>259</v>
      </c>
    </row>
    <row r="84" ht="12.75">
      <c r="B84" s="142" t="s">
        <v>260</v>
      </c>
    </row>
    <row r="85" ht="12.75">
      <c r="B85" s="142" t="s">
        <v>261</v>
      </c>
    </row>
    <row r="86" ht="12.75">
      <c r="B86" s="142" t="s">
        <v>262</v>
      </c>
    </row>
    <row r="87" spans="1:6" ht="12.75">
      <c r="A87" s="151">
        <v>24</v>
      </c>
      <c r="B87" s="142" t="s">
        <v>263</v>
      </c>
      <c r="E87" s="156">
        <v>21913</v>
      </c>
      <c r="F87" s="156">
        <v>1449360</v>
      </c>
    </row>
    <row r="88" spans="1:6" ht="12.75">
      <c r="A88" s="151">
        <v>25</v>
      </c>
      <c r="B88" s="142" t="s">
        <v>264</v>
      </c>
      <c r="E88" s="156">
        <v>16400</v>
      </c>
      <c r="F88" s="156">
        <v>801216</v>
      </c>
    </row>
    <row r="89" spans="1:6" ht="12.75">
      <c r="A89" s="150" t="s">
        <v>132</v>
      </c>
      <c r="B89" s="142" t="s">
        <v>38</v>
      </c>
      <c r="E89" s="156">
        <v>16439</v>
      </c>
      <c r="F89" s="156">
        <v>881412</v>
      </c>
    </row>
    <row r="90" spans="1:6" ht="12.75">
      <c r="A90" s="150" t="s">
        <v>134</v>
      </c>
      <c r="B90" s="142" t="s">
        <v>40</v>
      </c>
      <c r="E90" s="157">
        <v>10479</v>
      </c>
      <c r="F90" s="150" t="s">
        <v>265</v>
      </c>
    </row>
    <row r="91" spans="1:6" ht="12.75">
      <c r="A91" s="150" t="s">
        <v>135</v>
      </c>
      <c r="B91" s="142" t="s">
        <v>41</v>
      </c>
      <c r="E91" s="157">
        <v>5960</v>
      </c>
      <c r="F91" s="150" t="s">
        <v>265</v>
      </c>
    </row>
    <row r="92" spans="1:6" ht="12.75">
      <c r="A92" s="150" t="s">
        <v>136</v>
      </c>
      <c r="B92" s="142" t="s">
        <v>42</v>
      </c>
      <c r="E92" s="157">
        <v>3424</v>
      </c>
      <c r="F92" s="156">
        <v>226955</v>
      </c>
    </row>
    <row r="93" spans="1:6" ht="12.75">
      <c r="A93" s="150" t="s">
        <v>137</v>
      </c>
      <c r="B93" s="142" t="s">
        <v>43</v>
      </c>
      <c r="E93" s="157">
        <v>1969</v>
      </c>
      <c r="F93" s="156">
        <v>30379</v>
      </c>
    </row>
    <row r="94" spans="1:6" ht="12.75">
      <c r="A94" s="150" t="s">
        <v>138</v>
      </c>
      <c r="B94" s="142" t="s">
        <v>44</v>
      </c>
      <c r="E94" s="157">
        <v>81</v>
      </c>
      <c r="F94" s="156">
        <v>9712</v>
      </c>
    </row>
    <row r="95" spans="1:6" ht="12.75">
      <c r="A95" s="150" t="s">
        <v>139</v>
      </c>
      <c r="B95" s="142" t="s">
        <v>45</v>
      </c>
      <c r="E95" s="157">
        <v>28358</v>
      </c>
      <c r="F95" s="150" t="s">
        <v>265</v>
      </c>
    </row>
    <row r="96" spans="1:6" ht="12.75">
      <c r="A96" s="149" t="s">
        <v>133</v>
      </c>
      <c r="B96" s="142" t="s">
        <v>63</v>
      </c>
      <c r="E96" s="157">
        <v>13972</v>
      </c>
      <c r="F96" s="157">
        <v>800256</v>
      </c>
    </row>
    <row r="98" ht="12.75">
      <c r="B98" s="142" t="s">
        <v>267</v>
      </c>
    </row>
    <row r="99" ht="12.75">
      <c r="B99" s="142" t="s">
        <v>268</v>
      </c>
    </row>
    <row r="100" spans="1:6" ht="12.75">
      <c r="A100" s="151">
        <v>26</v>
      </c>
      <c r="B100" s="142" t="s">
        <v>269</v>
      </c>
      <c r="E100" s="142">
        <v>0</v>
      </c>
      <c r="F100" s="142">
        <v>0</v>
      </c>
    </row>
    <row r="101" spans="1:6" ht="12.75">
      <c r="A101" s="151">
        <v>27</v>
      </c>
      <c r="B101" s="142" t="s">
        <v>264</v>
      </c>
      <c r="E101" s="142">
        <v>0</v>
      </c>
      <c r="F101" s="142">
        <v>0</v>
      </c>
    </row>
    <row r="103" ht="12.75">
      <c r="B103" s="142" t="s">
        <v>270</v>
      </c>
    </row>
    <row r="104" ht="12.75">
      <c r="B104" s="142" t="s">
        <v>271</v>
      </c>
    </row>
    <row r="105" spans="1:6" ht="12.75">
      <c r="A105" s="151">
        <v>28</v>
      </c>
      <c r="B105" s="142" t="s">
        <v>303</v>
      </c>
      <c r="E105" s="142">
        <v>51</v>
      </c>
      <c r="F105" s="142">
        <v>4884</v>
      </c>
    </row>
    <row r="106" spans="1:6" ht="12.75">
      <c r="A106" s="151">
        <v>29</v>
      </c>
      <c r="B106" s="142" t="s">
        <v>272</v>
      </c>
      <c r="E106" s="142">
        <v>51</v>
      </c>
      <c r="F106" s="156">
        <v>3983</v>
      </c>
    </row>
    <row r="107" spans="1:6" ht="12.75">
      <c r="A107" s="149" t="s">
        <v>144</v>
      </c>
      <c r="B107" s="142" t="s">
        <v>207</v>
      </c>
      <c r="E107" s="142">
        <v>45</v>
      </c>
      <c r="F107" s="156">
        <v>2986</v>
      </c>
    </row>
    <row r="108" spans="1:6" ht="12.75">
      <c r="A108" s="150" t="s">
        <v>145</v>
      </c>
      <c r="B108" s="142" t="s">
        <v>208</v>
      </c>
      <c r="E108" s="142">
        <v>6</v>
      </c>
      <c r="F108" s="156">
        <v>990</v>
      </c>
    </row>
    <row r="109" spans="1:6" ht="12.75">
      <c r="A109" s="150" t="s">
        <v>158</v>
      </c>
      <c r="B109" s="142" t="s">
        <v>68</v>
      </c>
      <c r="E109" s="150" t="s">
        <v>265</v>
      </c>
      <c r="F109" s="156">
        <v>1171</v>
      </c>
    </row>
    <row r="110" ht="12.75">
      <c r="A110" s="150"/>
    </row>
    <row r="111" ht="12.75">
      <c r="B111" s="142" t="s">
        <v>273</v>
      </c>
    </row>
    <row r="112" spans="1:6" ht="12.75">
      <c r="A112" s="151">
        <v>30</v>
      </c>
      <c r="B112" s="142" t="s">
        <v>269</v>
      </c>
      <c r="E112" s="156">
        <v>17619</v>
      </c>
      <c r="F112" s="157">
        <v>1460812</v>
      </c>
    </row>
    <row r="113" spans="1:6" ht="12.75">
      <c r="A113" s="151">
        <v>31</v>
      </c>
      <c r="B113" s="142" t="s">
        <v>264</v>
      </c>
      <c r="E113" s="158" t="s">
        <v>309</v>
      </c>
      <c r="F113" s="157">
        <v>44509</v>
      </c>
    </row>
    <row r="115" spans="1:6" ht="12.75">
      <c r="A115" s="151">
        <v>32</v>
      </c>
      <c r="B115" s="142" t="s">
        <v>51</v>
      </c>
      <c r="E115" s="142">
        <v>118</v>
      </c>
      <c r="F115" s="156">
        <v>12281</v>
      </c>
    </row>
    <row r="116" spans="1:6" ht="12.75">
      <c r="A116" s="151">
        <v>33</v>
      </c>
      <c r="B116" s="142" t="s">
        <v>275</v>
      </c>
      <c r="E116" s="142">
        <v>57</v>
      </c>
      <c r="F116" s="156">
        <v>35460</v>
      </c>
    </row>
    <row r="117" spans="1:6" ht="12.75">
      <c r="A117" s="151">
        <v>34</v>
      </c>
      <c r="B117" s="142" t="s">
        <v>276</v>
      </c>
      <c r="E117" s="142">
        <v>0</v>
      </c>
      <c r="F117" s="142">
        <v>302</v>
      </c>
    </row>
    <row r="118" ht="12.75">
      <c r="A118" s="151"/>
    </row>
    <row r="119" ht="12.75">
      <c r="B119" s="142" t="s">
        <v>277</v>
      </c>
    </row>
    <row r="120" spans="1:6" ht="12.75">
      <c r="A120" s="151">
        <v>35</v>
      </c>
      <c r="B120" s="142" t="s">
        <v>269</v>
      </c>
      <c r="E120" s="142">
        <v>210</v>
      </c>
      <c r="F120" s="156">
        <v>19814</v>
      </c>
    </row>
    <row r="121" spans="1:6" ht="12.75">
      <c r="A121" s="151">
        <v>36</v>
      </c>
      <c r="B121" s="142" t="s">
        <v>264</v>
      </c>
      <c r="E121" s="142">
        <v>177</v>
      </c>
      <c r="F121" s="156">
        <v>13884</v>
      </c>
    </row>
    <row r="123" ht="12.75">
      <c r="B123" s="142" t="s">
        <v>278</v>
      </c>
    </row>
    <row r="124" spans="1:6" ht="12.75">
      <c r="A124" s="151">
        <v>37</v>
      </c>
      <c r="B124" s="142" t="s">
        <v>269</v>
      </c>
      <c r="E124" s="142">
        <v>760</v>
      </c>
      <c r="F124" s="156">
        <v>13254</v>
      </c>
    </row>
    <row r="125" spans="1:6" ht="12.75">
      <c r="A125" s="151">
        <v>38</v>
      </c>
      <c r="B125" s="142" t="s">
        <v>264</v>
      </c>
      <c r="E125" s="142">
        <v>534</v>
      </c>
      <c r="F125" s="156">
        <v>6067</v>
      </c>
    </row>
    <row r="126" ht="12.75">
      <c r="A126" s="151"/>
    </row>
    <row r="127" spans="1:2" ht="12.75">
      <c r="A127" s="151"/>
      <c r="B127" s="142" t="s">
        <v>279</v>
      </c>
    </row>
    <row r="128" spans="1:6" ht="12.75">
      <c r="A128" s="151">
        <v>39</v>
      </c>
      <c r="B128" s="142" t="s">
        <v>269</v>
      </c>
      <c r="E128" s="150" t="s">
        <v>309</v>
      </c>
      <c r="F128" s="150" t="s">
        <v>309</v>
      </c>
    </row>
    <row r="129" spans="1:6" ht="12.75">
      <c r="A129" s="151">
        <v>40</v>
      </c>
      <c r="B129" s="142" t="s">
        <v>264</v>
      </c>
      <c r="E129" s="150" t="s">
        <v>309</v>
      </c>
      <c r="F129" s="150" t="s">
        <v>309</v>
      </c>
    </row>
    <row r="131" spans="1:6" ht="12.75">
      <c r="A131" s="151">
        <v>41</v>
      </c>
      <c r="B131" s="142" t="s">
        <v>60</v>
      </c>
      <c r="E131" s="142">
        <v>0</v>
      </c>
      <c r="F131" s="142">
        <v>0</v>
      </c>
    </row>
    <row r="134" ht="12.75">
      <c r="A134" s="148" t="s">
        <v>280</v>
      </c>
    </row>
    <row r="135" ht="12.75">
      <c r="A135" s="148"/>
    </row>
    <row r="136" spans="1:6" ht="12.75">
      <c r="A136" s="148"/>
      <c r="F136" s="150" t="s">
        <v>239</v>
      </c>
    </row>
    <row r="138" ht="12.75">
      <c r="B138" s="142" t="s">
        <v>281</v>
      </c>
    </row>
    <row r="139" spans="1:6" ht="12.75">
      <c r="A139" s="151">
        <v>42</v>
      </c>
      <c r="B139" s="142" t="s">
        <v>73</v>
      </c>
      <c r="F139" s="156">
        <v>245532</v>
      </c>
    </row>
    <row r="140" spans="1:6" ht="12.75">
      <c r="A140" s="149" t="s">
        <v>160</v>
      </c>
      <c r="B140" s="142" t="s">
        <v>74</v>
      </c>
      <c r="F140" s="156">
        <v>204942</v>
      </c>
    </row>
    <row r="141" spans="1:6" ht="12.75">
      <c r="A141" s="149" t="s">
        <v>161</v>
      </c>
      <c r="B141" s="142" t="s">
        <v>75</v>
      </c>
      <c r="F141" s="156">
        <v>6899</v>
      </c>
    </row>
    <row r="142" spans="1:6" ht="12.75">
      <c r="A142" s="151">
        <v>43</v>
      </c>
      <c r="B142" s="142" t="s">
        <v>282</v>
      </c>
      <c r="F142" s="156">
        <v>41796</v>
      </c>
    </row>
    <row r="144" ht="12.75">
      <c r="B144" s="142" t="s">
        <v>283</v>
      </c>
    </row>
    <row r="145" ht="12.75">
      <c r="B145" s="142" t="s">
        <v>284</v>
      </c>
    </row>
    <row r="146" spans="1:6" ht="12.75">
      <c r="A146" s="151">
        <v>44</v>
      </c>
      <c r="B146" s="142" t="s">
        <v>285</v>
      </c>
      <c r="F146" s="156">
        <v>4138</v>
      </c>
    </row>
    <row r="147" spans="1:6" ht="12.75">
      <c r="A147" s="151">
        <v>45</v>
      </c>
      <c r="B147" s="142" t="s">
        <v>286</v>
      </c>
      <c r="F147" s="156">
        <v>7618</v>
      </c>
    </row>
    <row r="148" spans="1:6" ht="12.75">
      <c r="A148" s="151">
        <v>46</v>
      </c>
      <c r="B148" s="148" t="s">
        <v>205</v>
      </c>
      <c r="F148" s="156">
        <v>11756</v>
      </c>
    </row>
    <row r="149" spans="1:6" ht="12.75">
      <c r="A149" s="150" t="s">
        <v>166</v>
      </c>
      <c r="B149" s="142" t="s">
        <v>287</v>
      </c>
      <c r="F149" s="156">
        <v>5889</v>
      </c>
    </row>
    <row r="150" spans="1:6" ht="12.75">
      <c r="A150" s="150" t="s">
        <v>167</v>
      </c>
      <c r="B150" s="142" t="s">
        <v>288</v>
      </c>
      <c r="F150" s="156">
        <v>394</v>
      </c>
    </row>
    <row r="152" ht="12.75">
      <c r="B152" s="142" t="s">
        <v>289</v>
      </c>
    </row>
    <row r="153" ht="12.75">
      <c r="B153" s="142" t="s">
        <v>290</v>
      </c>
    </row>
    <row r="154" spans="1:6" ht="12.75">
      <c r="A154" s="151">
        <v>47</v>
      </c>
      <c r="B154" s="142" t="s">
        <v>285</v>
      </c>
      <c r="F154" s="156">
        <v>4299</v>
      </c>
    </row>
    <row r="155" spans="1:6" ht="12.75">
      <c r="A155" s="151">
        <v>48</v>
      </c>
      <c r="B155" s="142" t="s">
        <v>286</v>
      </c>
      <c r="F155" s="156">
        <v>13754</v>
      </c>
    </row>
    <row r="156" spans="1:6" ht="12.75">
      <c r="A156" s="151">
        <v>49</v>
      </c>
      <c r="B156" s="148" t="s">
        <v>205</v>
      </c>
      <c r="F156" s="156">
        <v>18053</v>
      </c>
    </row>
    <row r="157" spans="1:6" ht="12.75">
      <c r="A157" s="150" t="s">
        <v>171</v>
      </c>
      <c r="B157" s="142" t="s">
        <v>291</v>
      </c>
      <c r="F157" s="156">
        <v>8834</v>
      </c>
    </row>
    <row r="158" spans="1:6" ht="12.75">
      <c r="A158" s="150" t="s">
        <v>172</v>
      </c>
      <c r="B158" s="142" t="s">
        <v>292</v>
      </c>
      <c r="F158" s="156">
        <v>1160</v>
      </c>
    </row>
    <row r="160" ht="12.75">
      <c r="B160" s="142" t="s">
        <v>293</v>
      </c>
    </row>
    <row r="161" spans="1:6" ht="12.75">
      <c r="A161" s="151">
        <v>50</v>
      </c>
      <c r="B161" s="142" t="s">
        <v>294</v>
      </c>
      <c r="F161" s="157">
        <v>669</v>
      </c>
    </row>
    <row r="162" spans="1:6" ht="12.75">
      <c r="A162" s="149" t="s">
        <v>174</v>
      </c>
      <c r="B162" s="142" t="s">
        <v>295</v>
      </c>
      <c r="F162" s="157">
        <v>717</v>
      </c>
    </row>
    <row r="163" spans="1:6" ht="12.75">
      <c r="A163" s="151">
        <v>51</v>
      </c>
      <c r="B163" s="142" t="s">
        <v>296</v>
      </c>
      <c r="F163" s="157">
        <v>14870</v>
      </c>
    </row>
    <row r="164" spans="1:6" ht="12.75">
      <c r="A164" s="150" t="s">
        <v>176</v>
      </c>
      <c r="B164" s="142" t="s">
        <v>297</v>
      </c>
      <c r="F164" s="157">
        <v>14018</v>
      </c>
    </row>
    <row r="165" ht="12.75">
      <c r="B165" s="142" t="s">
        <v>298</v>
      </c>
    </row>
    <row r="166" spans="1:6" ht="12.75">
      <c r="A166" s="150" t="s">
        <v>177</v>
      </c>
      <c r="B166" s="142" t="s">
        <v>297</v>
      </c>
      <c r="F166" s="157">
        <v>852</v>
      </c>
    </row>
    <row r="167" ht="12.75">
      <c r="B167" s="142" t="s">
        <v>299</v>
      </c>
    </row>
    <row r="169" ht="12.75">
      <c r="A169" s="148" t="s">
        <v>300</v>
      </c>
    </row>
    <row r="171" spans="1:6" ht="12.75">
      <c r="A171" s="150" t="s">
        <v>257</v>
      </c>
      <c r="C171" s="150" t="s">
        <v>247</v>
      </c>
      <c r="F171" s="150" t="s">
        <v>239</v>
      </c>
    </row>
    <row r="173" spans="1:6" ht="12.75">
      <c r="A173" s="151">
        <v>52</v>
      </c>
      <c r="B173" s="142" t="s">
        <v>91</v>
      </c>
      <c r="F173" s="142">
        <v>92.75</v>
      </c>
    </row>
    <row r="174" spans="1:6" ht="12.75">
      <c r="A174" s="149" t="s">
        <v>179</v>
      </c>
      <c r="B174" s="142" t="s">
        <v>301</v>
      </c>
      <c r="F174" s="142">
        <v>169</v>
      </c>
    </row>
    <row r="175" ht="12.75">
      <c r="B175" s="142" t="s">
        <v>302</v>
      </c>
    </row>
    <row r="176" spans="1:6" ht="12.75">
      <c r="A176" s="151">
        <v>53</v>
      </c>
      <c r="B176" s="142" t="s">
        <v>93</v>
      </c>
      <c r="F176" s="156">
        <v>32458</v>
      </c>
    </row>
    <row r="177" spans="1:6" ht="12.75">
      <c r="A177" s="151">
        <v>54</v>
      </c>
      <c r="B177" s="142" t="s">
        <v>94</v>
      </c>
      <c r="F177" s="156">
        <v>2850</v>
      </c>
    </row>
    <row r="179" ht="12.75">
      <c r="B179" s="159"/>
    </row>
  </sheetData>
  <mergeCells count="1">
    <mergeCell ref="C15:D15"/>
  </mergeCells>
  <printOptions gridLines="1"/>
  <pageMargins left="0.75" right="0.75" top="1" bottom="1" header="0.5" footer="0.5"/>
  <pageSetup orientation="portrait" paperSize="9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Creech</dc:creator>
  <cp:keywords/>
  <dc:description/>
  <cp:lastModifiedBy>Gordon W Smith</cp:lastModifiedBy>
  <cp:lastPrinted>2002-03-26T22:23:10Z</cp:lastPrinted>
  <dcterms:created xsi:type="dcterms:W3CDTF">2000-04-04T21:35:13Z</dcterms:created>
  <dcterms:modified xsi:type="dcterms:W3CDTF">2002-03-26T22:27:37Z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72WVDYXX2UNK-1135803193-57</vt:lpwstr>
  </property>
  <property fmtid="{D5CDD505-2E9C-101B-9397-08002B2CF9AE}" pid="4" name="_dlc_DocIdItemGu">
    <vt:lpwstr>a7d3ec3c-02ac-4b64-8c42-d02e293b59c9</vt:lpwstr>
  </property>
  <property fmtid="{D5CDD505-2E9C-101B-9397-08002B2CF9AE}" pid="5" name="_dlc_DocIdU">
    <vt:lpwstr>https://update.calstate.edu/csu-system/administration/sdlc/_layouts/15/DocIdRedir.aspx?ID=72WVDYXX2UNK-1135803193-57, 72WVDYXX2UNK-1135803193-57</vt:lpwstr>
  </property>
</Properties>
</file>