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16700" windowHeight="10720" tabRatio="271" activeTab="0"/>
  </bookViews>
  <sheets>
    <sheet name="Combined Survey Reords" sheetId="1" r:id="rId1"/>
  </sheets>
  <definedNames>
    <definedName name="DATABASE" localSheetId="0">'Combined Survey Reords'!$A$4:$FJ$22</definedName>
    <definedName name="HTML_CodePage" hidden="1">1252</definedName>
    <definedName name="HTML_Control" hidden="1">{"'Combined Survey Reords'!$A$1:$DH$27"}</definedName>
    <definedName name="HTML_Description" hidden="1">""</definedName>
    <definedName name="HTML_Email" hidden="1">""</definedName>
    <definedName name="HTML_Header" hidden="1">"Combined Survey Reords"</definedName>
    <definedName name="HTML_LastUpdate" hidden="1">"1/21/99"</definedName>
    <definedName name="HTML_LineAfter" hidden="1">FALSE</definedName>
    <definedName name="HTML_LineBefore" hidden="1">FALSE</definedName>
    <definedName name="HTML_Name" hidden="1">"Sam Smolker"</definedName>
    <definedName name="HTML_OBDlg2" hidden="1">TRUE</definedName>
    <definedName name="HTML_OBDlg4" hidden="1">TRUE</definedName>
    <definedName name="HTML_OS" hidden="1">1</definedName>
    <definedName name="HTML_PathFileMac" hidden="1">"Sam Smolker:Dev.Apps:Gordon Smith:1998 LibStat Files:MyHTML.html"</definedName>
    <definedName name="HTML_Title" hidden="1">"CSR_1998"</definedName>
    <definedName name="_xlnm.Print_Area" localSheetId="0">'Combined Survey Reords'!$B$5:$DJ$27</definedName>
    <definedName name="_xlnm.Print_Titles" localSheetId="0">'Combined Survey Reords'!$A:$A,'Combined Survey Reords'!$1:$4</definedName>
  </definedNames>
  <calcPr fullCalcOnLoad="1"/>
</workbook>
</file>

<file path=xl/sharedStrings.xml><?xml version="1.0" encoding="utf-8"?>
<sst xmlns="http://schemas.openxmlformats.org/spreadsheetml/2006/main" count="560" uniqueCount="226">
  <si>
    <t>Microforms - include current serials</t>
  </si>
  <si>
    <t>Audiovisual materials - include current serials</t>
  </si>
  <si>
    <t>Computer files and search services - include current serials</t>
  </si>
  <si>
    <t>Online full-text subscriptions</t>
  </si>
  <si>
    <t>Document delivery/
interlibrary loan</t>
  </si>
  <si>
    <t>Furniture and equipment - exclude computer equipment</t>
  </si>
  <si>
    <t>Sonoma</t>
  </si>
  <si>
    <t>All other paid staff   (cols. 3 - 3a)</t>
  </si>
  <si>
    <t>Librarians and other professional staff (sum of cols. 2a, 2b)</t>
  </si>
  <si>
    <r>
      <t>Total FTE staff</t>
    </r>
    <r>
      <rPr>
        <sz val="10"/>
        <rFont val="Geneva"/>
        <family val="0"/>
      </rPr>
      <t xml:space="preserve"> - (sum of cols. 2, 3, 5)</t>
    </r>
  </si>
  <si>
    <t>Other professional staff (cols. 7 - 7a)</t>
  </si>
  <si>
    <t>Current serials (sum of cols. 11a, 11b)</t>
  </si>
  <si>
    <r>
      <t>Total information resources</t>
    </r>
    <r>
      <rPr>
        <sz val="10"/>
        <rFont val="Geneva"/>
        <family val="0"/>
      </rPr>
      <t xml:space="preserve"> (sum of cols.10, 11, 12, 13, 14, 15, 16)</t>
    </r>
  </si>
  <si>
    <r>
      <t xml:space="preserve">Total operating expenditures </t>
    </r>
    <r>
      <rPr>
        <sz val="10"/>
        <rFont val="Geneva"/>
        <family val="0"/>
      </rPr>
      <t>(sum of cols. 8a, 9, 16a-21)</t>
    </r>
  </si>
  <si>
    <r>
      <t xml:space="preserve">Total expenditures </t>
    </r>
    <r>
      <rPr>
        <sz val="10"/>
        <rFont val="Geneva"/>
        <family val="0"/>
      </rPr>
      <t>(sum of cols. 22 and 23)</t>
    </r>
  </si>
  <si>
    <r>
      <t>Books and bound periodi- cals</t>
    </r>
    <r>
      <rPr>
        <sz val="10"/>
        <rFont val="Geneva"/>
        <family val="0"/>
      </rPr>
      <t xml:space="preserve"> (volumes) (sum of cols. 24a, 24b, 24c, 24d)</t>
    </r>
  </si>
  <si>
    <r>
      <t>Books and bound periodi-  cals</t>
    </r>
    <r>
      <rPr>
        <sz val="10"/>
        <rFont val="Geneva"/>
        <family val="0"/>
      </rPr>
      <t xml:space="preserve"> (volumes) (sum of cols. 24a, 24b, 24c, 24d)</t>
    </r>
  </si>
  <si>
    <t>General Collection - recorded circula- tion</t>
  </si>
  <si>
    <t>Reserve collection - recorded circula- tion</t>
  </si>
  <si>
    <r>
      <t xml:space="preserve">Total salaries and wages </t>
    </r>
    <r>
      <rPr>
        <sz val="10"/>
        <rFont val="Geneva"/>
        <family val="0"/>
      </rPr>
      <t>(except stdt. asst.) (sum of cols. 7, 8)</t>
    </r>
  </si>
  <si>
    <t>All other operating expenditures</t>
  </si>
  <si>
    <t>Chico</t>
  </si>
  <si>
    <t>Fullerton</t>
  </si>
  <si>
    <t>Employee fringe benefits (if paid from the library budget)</t>
  </si>
  <si>
    <t xml:space="preserve">Books, excl. juv's and texts (vols.) </t>
  </si>
  <si>
    <t xml:space="preserve">                     N/A</t>
  </si>
  <si>
    <t xml:space="preserve">  *****</t>
  </si>
  <si>
    <t>Sacramento</t>
  </si>
  <si>
    <t>Added by purchase, excl juv's and texts (vols.)</t>
  </si>
  <si>
    <t>Added by gift, excl. juv's and texts (vols.)</t>
  </si>
  <si>
    <t>Bound periodicals (vols.)</t>
  </si>
  <si>
    <t xml:space="preserve">Juvenile works (vols.) </t>
  </si>
  <si>
    <t>Textbooks, K-12 (vols.)</t>
  </si>
  <si>
    <t>Volumes withdrawn</t>
  </si>
  <si>
    <t>Books, excl. juv's and texts (titles)</t>
  </si>
  <si>
    <t>N//A</t>
  </si>
  <si>
    <t>Preservation/binding</t>
  </si>
  <si>
    <t>Titles (number of unique titles)</t>
  </si>
  <si>
    <t>Paid periodical subscriptions</t>
  </si>
  <si>
    <t>Paid serial subscriptions</t>
  </si>
  <si>
    <t>Manuscripts and archives - linear feet</t>
  </si>
  <si>
    <t>Other library materials -units</t>
  </si>
  <si>
    <t>Long Beach</t>
  </si>
  <si>
    <t>Mutual use transactions</t>
  </si>
  <si>
    <t>San Francisco</t>
  </si>
  <si>
    <t>Microforms (units)</t>
  </si>
  <si>
    <t>Microforms (titles)</t>
  </si>
  <si>
    <t>Cartographic materials (units)</t>
  </si>
  <si>
    <t>Graphic materials (units)</t>
  </si>
  <si>
    <t>Sound recordings (units)</t>
  </si>
  <si>
    <t>Los Angeles</t>
  </si>
  <si>
    <t>Sound recordings (titles)</t>
  </si>
  <si>
    <t>Film and Video Materials (units)</t>
  </si>
  <si>
    <t>Film and Video Materials (titles)</t>
  </si>
  <si>
    <t>Bakersfield</t>
  </si>
  <si>
    <t>Computer files (units)</t>
  </si>
  <si>
    <t>Fresno</t>
  </si>
  <si>
    <t>Computer files (titles)</t>
  </si>
  <si>
    <t>San Marcos</t>
  </si>
  <si>
    <t>Government documents (units)</t>
  </si>
  <si>
    <t>Government documents (titles)</t>
  </si>
  <si>
    <t>Manuscripts and archives (linear feet)</t>
  </si>
  <si>
    <t>Film and video materials (units)</t>
  </si>
  <si>
    <t>Film and video materials (titles)</t>
  </si>
  <si>
    <t>Other library materials (units)</t>
  </si>
  <si>
    <t>Total ILL provided to other libraries</t>
  </si>
  <si>
    <t>ILL provided to CSU libraries</t>
  </si>
  <si>
    <t>ILL provided to UC libraries</t>
  </si>
  <si>
    <t>Total ILL received from other libraries</t>
  </si>
  <si>
    <t>ILL received from CSU libraries</t>
  </si>
  <si>
    <t>ILL received from UC libraries</t>
  </si>
  <si>
    <t>Branch and independent libraries - excluding main library</t>
  </si>
  <si>
    <t>Public service hours in a typical week</t>
  </si>
  <si>
    <t>San Diego</t>
  </si>
  <si>
    <t>Books and bound periodicals (titles)</t>
  </si>
  <si>
    <t xml:space="preserve"> </t>
  </si>
  <si>
    <t>Gate count in a typical week</t>
  </si>
  <si>
    <t>Reference transactions in a typical week</t>
  </si>
  <si>
    <t>Humboldt</t>
  </si>
  <si>
    <t>State University</t>
  </si>
  <si>
    <t>1</t>
  </si>
  <si>
    <t>Subscription titles (number of unique titles)</t>
  </si>
  <si>
    <t>2</t>
  </si>
  <si>
    <t>2a</t>
  </si>
  <si>
    <t>2b</t>
  </si>
  <si>
    <t>3</t>
  </si>
  <si>
    <t>3a</t>
  </si>
  <si>
    <t>3b</t>
  </si>
  <si>
    <t>Dominguez Hills</t>
  </si>
  <si>
    <t>5</t>
  </si>
  <si>
    <t>6</t>
  </si>
  <si>
    <t>7</t>
  </si>
  <si>
    <t>7a</t>
  </si>
  <si>
    <t>7b</t>
  </si>
  <si>
    <t>8</t>
  </si>
  <si>
    <t>8a</t>
  </si>
  <si>
    <t>9</t>
  </si>
  <si>
    <t>10</t>
  </si>
  <si>
    <t>10a</t>
  </si>
  <si>
    <t>11</t>
  </si>
  <si>
    <t>11a</t>
  </si>
  <si>
    <t>11b</t>
  </si>
  <si>
    <t>12</t>
  </si>
  <si>
    <t>13</t>
  </si>
  <si>
    <t>14</t>
  </si>
  <si>
    <t>14a</t>
  </si>
  <si>
    <t>15</t>
  </si>
  <si>
    <t>16</t>
  </si>
  <si>
    <t>16a</t>
  </si>
  <si>
    <t>17</t>
  </si>
  <si>
    <t>18</t>
  </si>
  <si>
    <t>19</t>
  </si>
  <si>
    <t>20</t>
  </si>
  <si>
    <t>21</t>
  </si>
  <si>
    <t>22</t>
  </si>
  <si>
    <t>23</t>
  </si>
  <si>
    <t>San Luis Obispo</t>
  </si>
  <si>
    <t>23a</t>
  </si>
  <si>
    <t>24</t>
  </si>
  <si>
    <t>25</t>
  </si>
  <si>
    <t>24a</t>
  </si>
  <si>
    <t>24a(1)</t>
  </si>
  <si>
    <t>24a(2)</t>
  </si>
  <si>
    <t>Northridge</t>
  </si>
  <si>
    <t>24b</t>
  </si>
  <si>
    <t>24c</t>
  </si>
  <si>
    <t>24d</t>
  </si>
  <si>
    <t>24e</t>
  </si>
  <si>
    <t>25a</t>
  </si>
  <si>
    <t>26</t>
  </si>
  <si>
    <t>27</t>
  </si>
  <si>
    <t>28</t>
  </si>
  <si>
    <t>29</t>
  </si>
  <si>
    <t>28a</t>
  </si>
  <si>
    <t>28b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</si>
  <si>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</si>
  <si>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</si>
  <si>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</si>
  <si>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</si>
  <si>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</si>
  <si>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</si>
  <si>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</si>
  <si>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</si>
  <si>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</si>
  <si>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</si>
  <si>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</si>
  <si>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</si>
  <si>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</si>
  <si>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42b</t>
  </si>
  <si>
    <t>43</t>
  </si>
  <si>
    <t>44</t>
  </si>
  <si>
    <t>45</t>
  </si>
  <si>
    <t>46</t>
  </si>
  <si>
    <t>46a</t>
  </si>
  <si>
    <t>46b</t>
  </si>
  <si>
    <t>47</t>
  </si>
  <si>
    <t>48</t>
  </si>
  <si>
    <t>Stanislaus</t>
  </si>
  <si>
    <t>49</t>
  </si>
  <si>
    <t>49a</t>
  </si>
  <si>
    <t>49b</t>
  </si>
  <si>
    <t>50</t>
  </si>
  <si>
    <t>51</t>
  </si>
  <si>
    <t>51a</t>
  </si>
  <si>
    <t>51b</t>
  </si>
  <si>
    <t>52</t>
  </si>
  <si>
    <t>52a</t>
  </si>
  <si>
    <t>53</t>
  </si>
  <si>
    <t>54</t>
  </si>
  <si>
    <t>N/A</t>
  </si>
  <si>
    <t>*****</t>
  </si>
  <si>
    <t>Operating Expenditures</t>
  </si>
  <si>
    <t>Collections</t>
  </si>
  <si>
    <t>Service Outlets</t>
  </si>
  <si>
    <t>Staffing</t>
  </si>
  <si>
    <t>Salaries and Wages</t>
  </si>
  <si>
    <t>Information Resources</t>
  </si>
  <si>
    <t>Other</t>
  </si>
  <si>
    <t>Total</t>
  </si>
  <si>
    <t>Added</t>
  </si>
  <si>
    <t>Held</t>
  </si>
  <si>
    <t>Services</t>
  </si>
  <si>
    <t>Librarians (FTE)</t>
  </si>
  <si>
    <t>Hayward</t>
  </si>
  <si>
    <t>Maritime Academy</t>
  </si>
  <si>
    <t>All other paid staff (except student assistants) (FTE)</t>
  </si>
  <si>
    <t>Library Assistants (FTE)</t>
  </si>
  <si>
    <t xml:space="preserve">Books, excl. juv's and texts (titles) </t>
  </si>
  <si>
    <t>Librarians and other professional staff</t>
  </si>
  <si>
    <t>Other professional staff (FTE)</t>
  </si>
  <si>
    <t>Computer hardware and software - include maintenance</t>
  </si>
  <si>
    <t>Bibliograph-  ic utilities, networks, and consortia</t>
  </si>
  <si>
    <t>Textbooks,    K-12 (vols.)</t>
  </si>
  <si>
    <t>Total number of paid and unpaid subscrip-  tions</t>
  </si>
  <si>
    <t>Paid periodical subscrip-  tions</t>
  </si>
  <si>
    <t>Paid serial subscrip-  tions</t>
  </si>
  <si>
    <t>Total in-house use reshelving</t>
  </si>
  <si>
    <t>42a</t>
  </si>
  <si>
    <t>ILL provided to other libraries (returnable)</t>
  </si>
  <si>
    <t>Pomona</t>
  </si>
  <si>
    <t>San Bernardino</t>
  </si>
  <si>
    <t xml:space="preserve">                        Operating Expenditures</t>
  </si>
  <si>
    <t>ILL provided to other libraries (non-returnable)</t>
  </si>
  <si>
    <t>ILL received from other libraries (returnable)</t>
  </si>
  <si>
    <t>ILL received from other libraries (non-returnable)</t>
  </si>
  <si>
    <t>Number of presenta-    tions</t>
  </si>
  <si>
    <t>Number of persons served in presenta-   tions</t>
  </si>
  <si>
    <t>Number of persons participating in library lectures/ seminars</t>
  </si>
  <si>
    <t>Number of persons participating in library orientation tours/     lectures</t>
  </si>
  <si>
    <t>Contact hours of library lectures/   seminars</t>
  </si>
  <si>
    <t>50a</t>
  </si>
  <si>
    <t>Person hours per typical week of prof. ref. service available</t>
  </si>
  <si>
    <t>Mean=85.3</t>
  </si>
  <si>
    <t>Mean=143.4</t>
  </si>
  <si>
    <t>Mean=23,980</t>
  </si>
  <si>
    <t>Mean=1,969</t>
  </si>
  <si>
    <t>Student assistants from all funding sources (FTE)</t>
  </si>
  <si>
    <t>Librarians</t>
  </si>
  <si>
    <t>All other paid staff (except student assistants)</t>
  </si>
  <si>
    <t>Student assistants</t>
  </si>
  <si>
    <t>Monterey Bay</t>
  </si>
  <si>
    <t xml:space="preserve">Books, serial backfiles, and other print materials </t>
  </si>
  <si>
    <t>San Jose</t>
  </si>
  <si>
    <t>Books and non-subscription serials</t>
  </si>
  <si>
    <t>Periodicals</t>
  </si>
  <si>
    <t>Serial subscriptions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</si>
</sst>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"/>
    <numFmt numFmtId="167" formatCode="0.0"/>
    <numFmt numFmtId="168" formatCode="&quot;$&quot;#,##0.00\ ;\(&quot;$&quot;#,##0.00\)"/>
    <numFmt numFmtId="169" formatCode="&quot;$&quot;#,##0.00"/>
    <numFmt numFmtId="170" formatCode="\(@\)"/>
    <numFmt numFmtId="171" formatCode="#,##0.0"/>
    <numFmt numFmtId="172" formatCode="_(&quot;$&quot;* #,##0_);_(&quot;$&quot;* \(#,##0\);_(&quot;$&quot;* &quot;-&quot;??_);_(@_)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Arial Rounded MT Bold"/>
      <family val="0"/>
    </font>
    <font>
      <b/>
      <sz val="10"/>
      <name val="New York"/>
      <family val="0"/>
    </font>
    <font>
      <sz val="10"/>
      <name val="System"/>
      <family val="0"/>
    </font>
    <font>
      <b/>
      <sz val="12"/>
      <name val="Geneva"/>
      <family val="0"/>
    </font>
    <font>
      <b/>
      <sz val="11"/>
      <name val="System"/>
      <family val="0"/>
    </font>
    <font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indexed="14"/>
      </bottom>
    </border>
    <border>
      <left>
        <color indexed="63"/>
      </left>
      <right style="thin"/>
      <top style="thin"/>
      <bottom style="double">
        <color indexed="14"/>
      </bottom>
    </border>
    <border>
      <left style="thin"/>
      <right style="thin"/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n"/>
      <right>
        <color indexed="63"/>
      </right>
      <top style="thin"/>
      <bottom style="double">
        <color indexed="14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8" fillId="0" borderId="3" xfId="0" applyFont="1" applyBorder="1" applyAlignment="1">
      <alignment/>
    </xf>
    <xf numFmtId="0" fontId="1" fillId="0" borderId="1" xfId="0" applyFont="1" applyBorder="1" applyAlignment="1">
      <alignment/>
    </xf>
    <xf numFmtId="170" fontId="0" fillId="0" borderId="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5" xfId="0" applyBorder="1" applyAlignment="1">
      <alignment horizontal="centerContinuous"/>
    </xf>
    <xf numFmtId="0" fontId="4" fillId="0" borderId="6" xfId="0" applyFont="1" applyFill="1" applyBorder="1" applyAlignment="1">
      <alignment/>
    </xf>
    <xf numFmtId="170" fontId="0" fillId="0" borderId="7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72" fontId="0" fillId="0" borderId="0" xfId="17" applyNumberFormat="1" applyAlignment="1">
      <alignment/>
    </xf>
    <xf numFmtId="3" fontId="0" fillId="0" borderId="0" xfId="0" applyNumberFormat="1" applyAlignment="1">
      <alignment horizontal="right" vertical="top" wrapText="1"/>
    </xf>
    <xf numFmtId="164" fontId="0" fillId="0" borderId="0" xfId="15" applyNumberFormat="1" applyAlignment="1">
      <alignment/>
    </xf>
    <xf numFmtId="3" fontId="0" fillId="0" borderId="0" xfId="17" applyNumberFormat="1" applyAlignment="1">
      <alignment/>
    </xf>
    <xf numFmtId="164" fontId="0" fillId="0" borderId="0" xfId="15" applyNumberFormat="1" applyAlignment="1">
      <alignment horizontal="center"/>
    </xf>
    <xf numFmtId="0" fontId="0" fillId="0" borderId="0" xfId="0" applyFont="1" applyAlignment="1">
      <alignment/>
    </xf>
    <xf numFmtId="3" fontId="0" fillId="0" borderId="0" xfId="17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right"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3" fontId="0" fillId="0" borderId="0" xfId="15" applyNumberFormat="1" applyAlignment="1">
      <alignment horizontal="right"/>
    </xf>
    <xf numFmtId="3" fontId="0" fillId="0" borderId="0" xfId="15" applyNumberFormat="1" applyFont="1" applyAlignment="1">
      <alignment horizontal="right"/>
    </xf>
    <xf numFmtId="3" fontId="0" fillId="0" borderId="0" xfId="0" applyNumberFormat="1" applyAlignment="1">
      <alignment horizontal="center" vertical="top" wrapText="1"/>
    </xf>
    <xf numFmtId="3" fontId="0" fillId="0" borderId="0" xfId="15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3" fontId="0" fillId="0" borderId="0" xfId="15" applyNumberFormat="1" applyAlignment="1">
      <alignment/>
    </xf>
    <xf numFmtId="0" fontId="0" fillId="0" borderId="0" xfId="0" applyFont="1" applyAlignment="1">
      <alignment horizontal="right"/>
    </xf>
    <xf numFmtId="164" fontId="0" fillId="0" borderId="0" xfId="15" applyNumberFormat="1" applyAlignment="1">
      <alignment horizontal="right"/>
    </xf>
    <xf numFmtId="3" fontId="0" fillId="0" borderId="0" xfId="0" applyNumberFormat="1" applyBorder="1" applyAlignment="1">
      <alignment horizontal="right" vertical="top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1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justify" vertical="center"/>
    </xf>
    <xf numFmtId="0" fontId="5" fillId="0" borderId="13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/>
    </xf>
    <xf numFmtId="0" fontId="0" fillId="2" borderId="16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0" borderId="17" xfId="0" applyFont="1" applyBorder="1" applyAlignment="1">
      <alignment horizontal="centerContinuous" vertical="center"/>
    </xf>
    <xf numFmtId="0" fontId="0" fillId="2" borderId="18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1276350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2"/>
  <sheetViews>
    <sheetView tabSelected="1" workbookViewId="0" topLeftCell="BV2">
      <selection activeCell="BZ28" sqref="BZ28"/>
    </sheetView>
  </sheetViews>
  <sheetFormatPr defaultColWidth="11.00390625" defaultRowHeight="12.75"/>
  <cols>
    <col min="1" max="1" width="20.625" style="0" customWidth="1"/>
    <col min="2" max="10" width="9.875" style="0" customWidth="1"/>
    <col min="11" max="11" width="12.125" style="0" customWidth="1"/>
    <col min="12" max="13" width="12.00390625" style="0" customWidth="1"/>
    <col min="14" max="15" width="11.625" style="0" customWidth="1"/>
    <col min="16" max="16" width="11.00390625" style="0" customWidth="1"/>
    <col min="17" max="17" width="11.125" style="0" customWidth="1"/>
    <col min="19" max="19" width="11.875" style="0" customWidth="1"/>
    <col min="20" max="20" width="12.25390625" style="0" customWidth="1"/>
    <col min="21" max="22" width="10.875" style="0" customWidth="1"/>
    <col min="23" max="23" width="9.875" style="0" customWidth="1"/>
    <col min="25" max="25" width="10.375" style="0" customWidth="1"/>
    <col min="26" max="26" width="10.625" style="0" customWidth="1"/>
    <col min="27" max="27" width="9.875" style="0" customWidth="1"/>
    <col min="28" max="28" width="11.00390625" style="0" customWidth="1"/>
    <col min="29" max="29" width="9.875" style="0" customWidth="1"/>
    <col min="30" max="31" width="10.625" style="0" customWidth="1"/>
    <col min="32" max="32" width="9.875" style="0" customWidth="1"/>
    <col min="33" max="33" width="10.625" style="0" customWidth="1"/>
    <col min="34" max="34" width="11.875" style="0" customWidth="1"/>
    <col min="35" max="35" width="9.875" style="0" customWidth="1"/>
    <col min="36" max="36" width="12.25390625" style="0" customWidth="1"/>
    <col min="37" max="38" width="9.875" style="0" customWidth="1"/>
    <col min="39" max="39" width="10.875" style="0" customWidth="1"/>
    <col min="40" max="47" width="9.875" style="0" customWidth="1"/>
    <col min="48" max="48" width="10.25390625" style="0" customWidth="1"/>
    <col min="49" max="49" width="9.875" style="0" customWidth="1"/>
    <col min="50" max="50" width="10.375" style="0" customWidth="1"/>
    <col min="51" max="51" width="10.625" style="0" customWidth="1"/>
    <col min="52" max="64" width="9.875" style="0" customWidth="1"/>
    <col min="65" max="65" width="11.25390625" style="0" customWidth="1"/>
    <col min="66" max="66" width="9.875" style="0" customWidth="1"/>
    <col min="67" max="68" width="9.875" style="0" hidden="1" customWidth="1"/>
    <col min="69" max="72" width="9.875" style="0" customWidth="1"/>
    <col min="73" max="73" width="9.875" style="0" hidden="1" customWidth="1"/>
    <col min="74" max="79" width="9.875" style="0" customWidth="1"/>
    <col min="80" max="80" width="11.25390625" style="0" customWidth="1"/>
    <col min="81" max="81" width="9.875" style="0" customWidth="1"/>
    <col min="82" max="82" width="10.625" style="0" customWidth="1"/>
    <col min="83" max="95" width="9.875" style="0" customWidth="1"/>
    <col min="96" max="96" width="10.125" style="0" customWidth="1"/>
    <col min="97" max="100" width="9.875" style="0" customWidth="1"/>
    <col min="101" max="101" width="10.125" style="0" customWidth="1"/>
    <col min="102" max="112" width="9.875" style="0" customWidth="1"/>
    <col min="113" max="113" width="11.125" style="0" customWidth="1"/>
    <col min="114" max="16384" width="9.875" style="0" customWidth="1"/>
  </cols>
  <sheetData>
    <row r="1" spans="1:117" ht="30.75" customHeight="1">
      <c r="A1" s="4"/>
      <c r="B1" s="72"/>
      <c r="C1" s="72"/>
      <c r="D1" s="72"/>
      <c r="E1" s="72"/>
      <c r="F1" s="72"/>
      <c r="G1" s="72"/>
      <c r="H1" s="73"/>
      <c r="I1" s="83" t="s">
        <v>201</v>
      </c>
      <c r="J1" s="84"/>
      <c r="K1" s="84"/>
      <c r="L1" s="84"/>
      <c r="M1" s="84"/>
      <c r="N1" s="84"/>
      <c r="O1" s="85"/>
      <c r="P1" s="86" t="s">
        <v>171</v>
      </c>
      <c r="Q1" s="84"/>
      <c r="R1" s="84"/>
      <c r="S1" s="84"/>
      <c r="T1" s="84"/>
      <c r="U1" s="84"/>
      <c r="V1" s="85"/>
      <c r="W1" s="86" t="s">
        <v>171</v>
      </c>
      <c r="X1" s="87"/>
      <c r="Y1" s="87"/>
      <c r="Z1" s="87"/>
      <c r="AA1" s="87"/>
      <c r="AB1" s="87"/>
      <c r="AC1" s="88"/>
      <c r="AD1" s="86" t="s">
        <v>171</v>
      </c>
      <c r="AE1" s="87"/>
      <c r="AF1" s="87"/>
      <c r="AG1" s="87"/>
      <c r="AH1" s="87"/>
      <c r="AI1" s="87"/>
      <c r="AJ1" s="88"/>
      <c r="AK1" s="86" t="s">
        <v>172</v>
      </c>
      <c r="AL1" s="87"/>
      <c r="AM1" s="87"/>
      <c r="AN1" s="87"/>
      <c r="AO1" s="87"/>
      <c r="AP1" s="87"/>
      <c r="AQ1" s="88"/>
      <c r="AR1" s="86" t="s">
        <v>172</v>
      </c>
      <c r="AS1" s="87"/>
      <c r="AT1" s="87"/>
      <c r="AU1" s="87"/>
      <c r="AV1" s="87"/>
      <c r="AW1" s="87"/>
      <c r="AX1" s="88"/>
      <c r="AY1" s="86" t="s">
        <v>172</v>
      </c>
      <c r="AZ1" s="87"/>
      <c r="BA1" s="87"/>
      <c r="BB1" s="87"/>
      <c r="BC1" s="87"/>
      <c r="BD1" s="87"/>
      <c r="BE1" s="88"/>
      <c r="BF1" s="86" t="s">
        <v>172</v>
      </c>
      <c r="BG1" s="87"/>
      <c r="BH1" s="87"/>
      <c r="BI1" s="87"/>
      <c r="BJ1" s="87"/>
      <c r="BK1" s="88"/>
      <c r="BL1" s="86" t="s">
        <v>172</v>
      </c>
      <c r="BM1" s="84"/>
      <c r="BN1" s="84"/>
      <c r="BO1" s="84"/>
      <c r="BP1" s="84"/>
      <c r="BQ1" s="84"/>
      <c r="BR1" s="84"/>
      <c r="BS1" s="84"/>
      <c r="BT1" s="85"/>
      <c r="BU1" s="62"/>
      <c r="BV1" s="83" t="s">
        <v>172</v>
      </c>
      <c r="BW1" s="87"/>
      <c r="BX1" s="87"/>
      <c r="BY1" s="87"/>
      <c r="BZ1" s="87"/>
      <c r="CA1" s="87"/>
      <c r="CB1" s="88"/>
      <c r="CC1" s="86" t="s">
        <v>172</v>
      </c>
      <c r="CD1" s="75"/>
      <c r="CE1" s="75"/>
      <c r="CF1" s="75"/>
      <c r="CG1" s="75"/>
      <c r="CH1" s="75"/>
      <c r="CI1" s="93"/>
      <c r="CJ1" s="86" t="s">
        <v>172</v>
      </c>
      <c r="CK1" s="75"/>
      <c r="CL1" s="75"/>
      <c r="CM1" s="93"/>
      <c r="CN1" s="74"/>
      <c r="CO1" s="75"/>
      <c r="CP1" s="93"/>
      <c r="CQ1" s="74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63"/>
      <c r="DF1" s="63"/>
      <c r="DG1" s="63"/>
      <c r="DH1" s="63"/>
      <c r="DI1" s="63"/>
      <c r="DJ1" s="64"/>
      <c r="DK1" s="5"/>
      <c r="DL1" s="10"/>
      <c r="DM1" s="46"/>
    </row>
    <row r="2" spans="2:116" ht="27.75" customHeight="1" thickBot="1">
      <c r="B2" s="58" t="s">
        <v>173</v>
      </c>
      <c r="C2" s="69" t="s">
        <v>174</v>
      </c>
      <c r="D2" s="59"/>
      <c r="E2" s="60"/>
      <c r="F2" s="60"/>
      <c r="G2" s="59"/>
      <c r="H2" s="61"/>
      <c r="I2" s="76" t="s">
        <v>174</v>
      </c>
      <c r="J2" s="82"/>
      <c r="K2" s="79" t="s">
        <v>175</v>
      </c>
      <c r="L2" s="80"/>
      <c r="M2" s="80"/>
      <c r="N2" s="80"/>
      <c r="O2" s="81"/>
      <c r="P2" s="65" t="s">
        <v>175</v>
      </c>
      <c r="Q2" s="76" t="s">
        <v>176</v>
      </c>
      <c r="R2" s="77"/>
      <c r="S2" s="77"/>
      <c r="T2" s="77"/>
      <c r="U2" s="77"/>
      <c r="V2" s="78"/>
      <c r="W2" s="76" t="s">
        <v>176</v>
      </c>
      <c r="X2" s="77"/>
      <c r="Y2" s="77"/>
      <c r="Z2" s="77"/>
      <c r="AA2" s="77"/>
      <c r="AB2" s="77"/>
      <c r="AC2" s="78"/>
      <c r="AD2" s="76"/>
      <c r="AE2" s="89"/>
      <c r="AF2" s="89"/>
      <c r="AG2" s="89"/>
      <c r="AH2" s="89"/>
      <c r="AI2" s="89"/>
      <c r="AJ2" s="90"/>
      <c r="AK2" s="76" t="s">
        <v>179</v>
      </c>
      <c r="AL2" s="89"/>
      <c r="AM2" s="89"/>
      <c r="AN2" s="89"/>
      <c r="AO2" s="89"/>
      <c r="AP2" s="89"/>
      <c r="AQ2" s="90"/>
      <c r="AR2" s="76" t="s">
        <v>179</v>
      </c>
      <c r="AS2" s="96"/>
      <c r="AT2" s="96"/>
      <c r="AU2" s="96"/>
      <c r="AV2" s="96"/>
      <c r="AW2" s="96"/>
      <c r="AX2" s="82"/>
      <c r="AY2" s="76" t="s">
        <v>179</v>
      </c>
      <c r="AZ2" s="96"/>
      <c r="BA2" s="96"/>
      <c r="BB2" s="96"/>
      <c r="BC2" s="96"/>
      <c r="BD2" s="96"/>
      <c r="BE2" s="82"/>
      <c r="BF2" s="76" t="s">
        <v>179</v>
      </c>
      <c r="BG2" s="91"/>
      <c r="BH2" s="91"/>
      <c r="BI2" s="91"/>
      <c r="BJ2" s="91"/>
      <c r="BK2" s="92"/>
      <c r="BL2" s="76" t="s">
        <v>180</v>
      </c>
      <c r="BM2" s="91"/>
      <c r="BN2" s="91"/>
      <c r="BO2" s="91"/>
      <c r="BP2" s="91"/>
      <c r="BQ2" s="91"/>
      <c r="BR2" s="91"/>
      <c r="BS2" s="91"/>
      <c r="BT2" s="92"/>
      <c r="BU2" s="66"/>
      <c r="BV2" s="94" t="s">
        <v>180</v>
      </c>
      <c r="BW2" s="91"/>
      <c r="BX2" s="91"/>
      <c r="BY2" s="91"/>
      <c r="BZ2" s="91"/>
      <c r="CA2" s="91"/>
      <c r="CB2" s="92"/>
      <c r="CC2" s="76" t="s">
        <v>180</v>
      </c>
      <c r="CD2" s="91"/>
      <c r="CE2" s="91"/>
      <c r="CF2" s="91"/>
      <c r="CG2" s="91"/>
      <c r="CH2" s="91"/>
      <c r="CI2" s="92"/>
      <c r="CJ2" s="76" t="s">
        <v>180</v>
      </c>
      <c r="CK2" s="94"/>
      <c r="CL2" s="94"/>
      <c r="CM2" s="95"/>
      <c r="CN2" s="97" t="s">
        <v>181</v>
      </c>
      <c r="CO2" s="98"/>
      <c r="CP2" s="99"/>
      <c r="CQ2" s="97" t="s">
        <v>181</v>
      </c>
      <c r="CR2" s="98"/>
      <c r="CS2" s="98"/>
      <c r="CT2" s="98"/>
      <c r="CU2" s="98"/>
      <c r="CV2" s="98"/>
      <c r="CW2" s="99"/>
      <c r="CX2" s="97" t="s">
        <v>181</v>
      </c>
      <c r="CY2" s="98"/>
      <c r="CZ2" s="98"/>
      <c r="DA2" s="98"/>
      <c r="DB2" s="98"/>
      <c r="DC2" s="98"/>
      <c r="DD2" s="99"/>
      <c r="DE2" s="76" t="s">
        <v>181</v>
      </c>
      <c r="DF2" s="91"/>
      <c r="DG2" s="91"/>
      <c r="DH2" s="91"/>
      <c r="DI2" s="91"/>
      <c r="DJ2" s="92"/>
      <c r="DK2" s="44"/>
      <c r="DL2" s="45"/>
    </row>
    <row r="3" spans="2:125" ht="128.25" thickTop="1">
      <c r="B3" s="67" t="s">
        <v>71</v>
      </c>
      <c r="C3" s="67" t="s">
        <v>8</v>
      </c>
      <c r="D3" s="67" t="s">
        <v>182</v>
      </c>
      <c r="E3" s="67" t="s">
        <v>189</v>
      </c>
      <c r="F3" s="67" t="s">
        <v>185</v>
      </c>
      <c r="G3" s="67" t="s">
        <v>186</v>
      </c>
      <c r="H3" s="67" t="s">
        <v>7</v>
      </c>
      <c r="I3" s="67" t="s">
        <v>216</v>
      </c>
      <c r="J3" s="68" t="s">
        <v>9</v>
      </c>
      <c r="K3" s="70" t="s">
        <v>188</v>
      </c>
      <c r="L3" s="70" t="s">
        <v>217</v>
      </c>
      <c r="M3" s="67" t="s">
        <v>10</v>
      </c>
      <c r="N3" s="67" t="s">
        <v>218</v>
      </c>
      <c r="O3" s="68" t="s">
        <v>19</v>
      </c>
      <c r="P3" s="67" t="s">
        <v>219</v>
      </c>
      <c r="Q3" s="67" t="s">
        <v>221</v>
      </c>
      <c r="R3" s="67" t="s">
        <v>223</v>
      </c>
      <c r="S3" s="67" t="s">
        <v>11</v>
      </c>
      <c r="T3" s="67" t="s">
        <v>224</v>
      </c>
      <c r="U3" s="67" t="s">
        <v>225</v>
      </c>
      <c r="V3" s="67" t="s">
        <v>0</v>
      </c>
      <c r="W3" s="67" t="s">
        <v>1</v>
      </c>
      <c r="X3" s="67" t="s">
        <v>2</v>
      </c>
      <c r="Y3" s="67" t="s">
        <v>3</v>
      </c>
      <c r="Z3" s="67" t="s">
        <v>4</v>
      </c>
      <c r="AA3" s="67" t="s">
        <v>177</v>
      </c>
      <c r="AB3" s="68" t="s">
        <v>12</v>
      </c>
      <c r="AC3" s="67" t="s">
        <v>36</v>
      </c>
      <c r="AD3" s="67" t="s">
        <v>5</v>
      </c>
      <c r="AE3" s="67" t="s">
        <v>190</v>
      </c>
      <c r="AF3" s="67" t="s">
        <v>191</v>
      </c>
      <c r="AG3" s="67" t="s">
        <v>20</v>
      </c>
      <c r="AH3" s="68" t="s">
        <v>13</v>
      </c>
      <c r="AI3" s="67" t="s">
        <v>23</v>
      </c>
      <c r="AJ3" s="68" t="s">
        <v>14</v>
      </c>
      <c r="AK3" s="68" t="s">
        <v>16</v>
      </c>
      <c r="AL3" s="67" t="s">
        <v>74</v>
      </c>
      <c r="AM3" s="67" t="s">
        <v>24</v>
      </c>
      <c r="AN3" s="67" t="s">
        <v>187</v>
      </c>
      <c r="AO3" s="67" t="s">
        <v>29</v>
      </c>
      <c r="AP3" s="67" t="s">
        <v>30</v>
      </c>
      <c r="AQ3" s="67" t="s">
        <v>31</v>
      </c>
      <c r="AR3" s="67" t="s">
        <v>32</v>
      </c>
      <c r="AS3" s="68" t="s">
        <v>33</v>
      </c>
      <c r="AT3" s="67" t="s">
        <v>59</v>
      </c>
      <c r="AU3" s="67" t="s">
        <v>60</v>
      </c>
      <c r="AV3" s="68" t="s">
        <v>193</v>
      </c>
      <c r="AW3" s="67" t="s">
        <v>81</v>
      </c>
      <c r="AX3" s="71" t="s">
        <v>38</v>
      </c>
      <c r="AY3" s="67" t="s">
        <v>39</v>
      </c>
      <c r="AZ3" s="67" t="s">
        <v>45</v>
      </c>
      <c r="BA3" s="67" t="s">
        <v>46</v>
      </c>
      <c r="BB3" s="67" t="s">
        <v>40</v>
      </c>
      <c r="BC3" s="67" t="s">
        <v>47</v>
      </c>
      <c r="BD3" s="67" t="s">
        <v>48</v>
      </c>
      <c r="BE3" s="67" t="s">
        <v>49</v>
      </c>
      <c r="BF3" s="67" t="s">
        <v>51</v>
      </c>
      <c r="BG3" s="67" t="s">
        <v>52</v>
      </c>
      <c r="BH3" s="67" t="s">
        <v>53</v>
      </c>
      <c r="BI3" s="67" t="s">
        <v>55</v>
      </c>
      <c r="BJ3" s="67" t="s">
        <v>57</v>
      </c>
      <c r="BK3" s="67" t="s">
        <v>41</v>
      </c>
      <c r="BL3" s="68" t="s">
        <v>15</v>
      </c>
      <c r="BM3" s="67" t="s">
        <v>74</v>
      </c>
      <c r="BN3" s="67" t="s">
        <v>24</v>
      </c>
      <c r="BO3" s="67" t="s">
        <v>28</v>
      </c>
      <c r="BP3" s="67" t="s">
        <v>29</v>
      </c>
      <c r="BQ3" s="67" t="s">
        <v>34</v>
      </c>
      <c r="BR3" s="67" t="s">
        <v>30</v>
      </c>
      <c r="BS3" s="67" t="s">
        <v>31</v>
      </c>
      <c r="BT3" s="67" t="s">
        <v>192</v>
      </c>
      <c r="BU3" s="67" t="s">
        <v>33</v>
      </c>
      <c r="BV3" s="67" t="s">
        <v>59</v>
      </c>
      <c r="BW3" s="67" t="s">
        <v>60</v>
      </c>
      <c r="BX3" s="68" t="s">
        <v>193</v>
      </c>
      <c r="BY3" s="67" t="s">
        <v>37</v>
      </c>
      <c r="BZ3" s="67" t="s">
        <v>194</v>
      </c>
      <c r="CA3" s="67" t="s">
        <v>195</v>
      </c>
      <c r="CB3" s="67" t="s">
        <v>45</v>
      </c>
      <c r="CC3" s="67" t="s">
        <v>46</v>
      </c>
      <c r="CD3" s="67" t="s">
        <v>61</v>
      </c>
      <c r="CE3" s="67" t="s">
        <v>47</v>
      </c>
      <c r="CF3" s="67" t="s">
        <v>48</v>
      </c>
      <c r="CG3" s="67" t="s">
        <v>49</v>
      </c>
      <c r="CH3" s="67" t="s">
        <v>51</v>
      </c>
      <c r="CI3" s="67" t="s">
        <v>62</v>
      </c>
      <c r="CJ3" s="67" t="s">
        <v>63</v>
      </c>
      <c r="CK3" s="67" t="s">
        <v>55</v>
      </c>
      <c r="CL3" s="67" t="s">
        <v>57</v>
      </c>
      <c r="CM3" s="67" t="s">
        <v>64</v>
      </c>
      <c r="CN3" s="68" t="s">
        <v>17</v>
      </c>
      <c r="CO3" s="68" t="s">
        <v>196</v>
      </c>
      <c r="CP3" s="67" t="s">
        <v>43</v>
      </c>
      <c r="CQ3" s="68" t="s">
        <v>18</v>
      </c>
      <c r="CR3" s="67" t="s">
        <v>198</v>
      </c>
      <c r="CS3" s="67" t="s">
        <v>202</v>
      </c>
      <c r="CT3" s="68" t="s">
        <v>65</v>
      </c>
      <c r="CU3" s="67" t="s">
        <v>66</v>
      </c>
      <c r="CV3" s="67" t="s">
        <v>67</v>
      </c>
      <c r="CW3" s="67" t="s">
        <v>203</v>
      </c>
      <c r="CX3" s="67" t="s">
        <v>204</v>
      </c>
      <c r="CY3" s="68" t="s">
        <v>68</v>
      </c>
      <c r="CZ3" s="67" t="s">
        <v>69</v>
      </c>
      <c r="DA3" s="67" t="s">
        <v>70</v>
      </c>
      <c r="DB3" s="67" t="s">
        <v>205</v>
      </c>
      <c r="DC3" s="67" t="s">
        <v>209</v>
      </c>
      <c r="DD3" s="67" t="s">
        <v>206</v>
      </c>
      <c r="DE3" s="67" t="s">
        <v>207</v>
      </c>
      <c r="DF3" s="67" t="s">
        <v>208</v>
      </c>
      <c r="DG3" s="67" t="s">
        <v>72</v>
      </c>
      <c r="DH3" s="67" t="s">
        <v>211</v>
      </c>
      <c r="DI3" s="68" t="s">
        <v>76</v>
      </c>
      <c r="DJ3" s="67" t="s">
        <v>77</v>
      </c>
      <c r="DQ3" s="2"/>
      <c r="DR3" s="2"/>
      <c r="DS3" s="2"/>
      <c r="DT3" s="2"/>
      <c r="DU3" s="2"/>
    </row>
    <row r="4" spans="1:114" ht="22.5" customHeight="1" thickBot="1">
      <c r="A4" s="11" t="s">
        <v>79</v>
      </c>
      <c r="B4" s="8" t="s">
        <v>80</v>
      </c>
      <c r="C4" s="8" t="s">
        <v>82</v>
      </c>
      <c r="D4" s="8" t="s">
        <v>83</v>
      </c>
      <c r="E4" s="8" t="s">
        <v>84</v>
      </c>
      <c r="F4" s="8" t="s">
        <v>85</v>
      </c>
      <c r="G4" s="8" t="s">
        <v>86</v>
      </c>
      <c r="H4" s="12" t="s">
        <v>87</v>
      </c>
      <c r="I4" s="8" t="s">
        <v>89</v>
      </c>
      <c r="J4" s="13" t="s">
        <v>90</v>
      </c>
      <c r="K4" s="8" t="s">
        <v>91</v>
      </c>
      <c r="L4" s="8" t="s">
        <v>92</v>
      </c>
      <c r="M4" s="8" t="s">
        <v>93</v>
      </c>
      <c r="N4" s="8" t="s">
        <v>94</v>
      </c>
      <c r="O4" s="8" t="s">
        <v>95</v>
      </c>
      <c r="P4" s="8" t="s">
        <v>96</v>
      </c>
      <c r="Q4" s="8" t="s">
        <v>97</v>
      </c>
      <c r="R4" s="12" t="s">
        <v>98</v>
      </c>
      <c r="S4" s="13" t="s">
        <v>99</v>
      </c>
      <c r="T4" s="8" t="s">
        <v>100</v>
      </c>
      <c r="U4" s="8" t="s">
        <v>101</v>
      </c>
      <c r="V4" s="12" t="s">
        <v>102</v>
      </c>
      <c r="W4" s="8" t="s">
        <v>103</v>
      </c>
      <c r="X4" s="8" t="s">
        <v>104</v>
      </c>
      <c r="Y4" s="8" t="s">
        <v>105</v>
      </c>
      <c r="Z4" s="13" t="s">
        <v>106</v>
      </c>
      <c r="AA4" s="8" t="s">
        <v>107</v>
      </c>
      <c r="AB4" s="8" t="s">
        <v>108</v>
      </c>
      <c r="AC4" s="12" t="s">
        <v>109</v>
      </c>
      <c r="AD4" s="13" t="s">
        <v>110</v>
      </c>
      <c r="AE4" s="8" t="s">
        <v>111</v>
      </c>
      <c r="AF4" s="8" t="s">
        <v>112</v>
      </c>
      <c r="AG4" s="8" t="s">
        <v>113</v>
      </c>
      <c r="AH4" s="8" t="s">
        <v>114</v>
      </c>
      <c r="AI4" s="8" t="s">
        <v>115</v>
      </c>
      <c r="AJ4" s="12" t="s">
        <v>117</v>
      </c>
      <c r="AK4" s="13" t="s">
        <v>118</v>
      </c>
      <c r="AL4" s="8" t="s">
        <v>119</v>
      </c>
      <c r="AM4" s="8" t="s">
        <v>120</v>
      </c>
      <c r="AN4" s="8" t="s">
        <v>128</v>
      </c>
      <c r="AO4" s="8" t="s">
        <v>122</v>
      </c>
      <c r="AP4" s="8" t="s">
        <v>124</v>
      </c>
      <c r="AQ4" s="12" t="s">
        <v>125</v>
      </c>
      <c r="AR4" s="13" t="s">
        <v>126</v>
      </c>
      <c r="AS4" s="8" t="s">
        <v>127</v>
      </c>
      <c r="AT4" s="8" t="s">
        <v>129</v>
      </c>
      <c r="AU4" s="8" t="s">
        <v>130</v>
      </c>
      <c r="AV4" s="8" t="s">
        <v>131</v>
      </c>
      <c r="AW4" s="8" t="s">
        <v>132</v>
      </c>
      <c r="AX4" s="12" t="s">
        <v>133</v>
      </c>
      <c r="AY4" s="13" t="s">
        <v>134</v>
      </c>
      <c r="AZ4" s="8" t="s">
        <v>135</v>
      </c>
      <c r="BA4" s="8" t="s">
        <v>136</v>
      </c>
      <c r="BB4" s="8" t="s">
        <v>137</v>
      </c>
      <c r="BC4" s="8" t="s">
        <v>138</v>
      </c>
      <c r="BD4" s="8" t="s">
        <v>139</v>
      </c>
      <c r="BE4" s="12" t="s">
        <v>140</v>
      </c>
      <c r="BF4" s="13" t="s">
        <v>141</v>
      </c>
      <c r="BG4" s="8" t="s">
        <v>142</v>
      </c>
      <c r="BH4" s="8" t="s">
        <v>143</v>
      </c>
      <c r="BI4" s="8" t="s">
        <v>144</v>
      </c>
      <c r="BJ4" s="8" t="s">
        <v>145</v>
      </c>
      <c r="BK4" s="12" t="s">
        <v>146</v>
      </c>
      <c r="BL4" s="8" t="s">
        <v>118</v>
      </c>
      <c r="BM4" s="8" t="s">
        <v>119</v>
      </c>
      <c r="BN4" s="8" t="s">
        <v>120</v>
      </c>
      <c r="BO4" s="8" t="s">
        <v>121</v>
      </c>
      <c r="BP4" s="8" t="s">
        <v>122</v>
      </c>
      <c r="BQ4" s="8" t="s">
        <v>128</v>
      </c>
      <c r="BR4" s="8" t="s">
        <v>124</v>
      </c>
      <c r="BS4" s="8" t="s">
        <v>125</v>
      </c>
      <c r="BT4" s="8" t="s">
        <v>126</v>
      </c>
      <c r="BU4" s="8" t="s">
        <v>127</v>
      </c>
      <c r="BV4" s="12" t="s">
        <v>129</v>
      </c>
      <c r="BW4" s="13" t="s">
        <v>130</v>
      </c>
      <c r="BX4" s="8" t="s">
        <v>131</v>
      </c>
      <c r="BY4" s="8" t="s">
        <v>132</v>
      </c>
      <c r="BZ4" s="8" t="s">
        <v>133</v>
      </c>
      <c r="CA4" s="8" t="s">
        <v>134</v>
      </c>
      <c r="CB4" s="8" t="s">
        <v>135</v>
      </c>
      <c r="CC4" s="12" t="s">
        <v>136</v>
      </c>
      <c r="CD4" s="13" t="s">
        <v>137</v>
      </c>
      <c r="CE4" s="8" t="s">
        <v>138</v>
      </c>
      <c r="CF4" s="8" t="s">
        <v>139</v>
      </c>
      <c r="CG4" s="8" t="s">
        <v>140</v>
      </c>
      <c r="CH4" s="8" t="s">
        <v>141</v>
      </c>
      <c r="CI4" s="8" t="s">
        <v>142</v>
      </c>
      <c r="CJ4" s="12" t="s">
        <v>143</v>
      </c>
      <c r="CK4" s="13" t="s">
        <v>144</v>
      </c>
      <c r="CL4" s="8" t="s">
        <v>145</v>
      </c>
      <c r="CM4" s="8" t="s">
        <v>146</v>
      </c>
      <c r="CN4" s="8" t="s">
        <v>147</v>
      </c>
      <c r="CO4" s="8" t="s">
        <v>197</v>
      </c>
      <c r="CP4" s="8" t="s">
        <v>148</v>
      </c>
      <c r="CQ4" s="8" t="s">
        <v>149</v>
      </c>
      <c r="CR4" s="12" t="s">
        <v>150</v>
      </c>
      <c r="CS4" s="13" t="s">
        <v>151</v>
      </c>
      <c r="CT4" s="8" t="s">
        <v>152</v>
      </c>
      <c r="CU4" s="8" t="s">
        <v>153</v>
      </c>
      <c r="CV4" s="8" t="s">
        <v>154</v>
      </c>
      <c r="CW4" s="8" t="s">
        <v>155</v>
      </c>
      <c r="CX4" s="8" t="s">
        <v>156</v>
      </c>
      <c r="CY4" s="12" t="s">
        <v>158</v>
      </c>
      <c r="CZ4" s="13" t="s">
        <v>159</v>
      </c>
      <c r="DA4" s="8" t="s">
        <v>160</v>
      </c>
      <c r="DB4" s="8" t="s">
        <v>161</v>
      </c>
      <c r="DC4" s="8" t="s">
        <v>210</v>
      </c>
      <c r="DD4" s="8" t="s">
        <v>162</v>
      </c>
      <c r="DE4" s="8" t="s">
        <v>163</v>
      </c>
      <c r="DF4" s="8" t="s">
        <v>164</v>
      </c>
      <c r="DG4" s="12" t="s">
        <v>165</v>
      </c>
      <c r="DH4" s="13" t="s">
        <v>166</v>
      </c>
      <c r="DI4" s="8" t="s">
        <v>167</v>
      </c>
      <c r="DJ4" s="12" t="s">
        <v>168</v>
      </c>
    </row>
    <row r="5" spans="1:114" s="1" customFormat="1" ht="12.75" customHeight="1">
      <c r="A5" s="7" t="s">
        <v>54</v>
      </c>
      <c r="B5">
        <v>1</v>
      </c>
      <c r="C5" s="14">
        <f>D5+E5</f>
        <v>10.59</v>
      </c>
      <c r="D5" s="14">
        <v>9.59</v>
      </c>
      <c r="E5" s="14">
        <v>1</v>
      </c>
      <c r="F5" s="14">
        <v>16</v>
      </c>
      <c r="G5" s="14">
        <v>13</v>
      </c>
      <c r="H5" s="14">
        <f>F5-G5</f>
        <v>3</v>
      </c>
      <c r="I5" s="14">
        <v>14.21</v>
      </c>
      <c r="J5" s="14">
        <f>C5+F5+I5</f>
        <v>40.8</v>
      </c>
      <c r="K5" s="15">
        <v>574944.2</v>
      </c>
      <c r="L5" s="15">
        <v>530791.07</v>
      </c>
      <c r="M5" s="15">
        <f>K5-L5</f>
        <v>44153.130000000005</v>
      </c>
      <c r="N5" s="15">
        <v>550213</v>
      </c>
      <c r="O5" s="15">
        <f>K5+N5</f>
        <v>1125157.2</v>
      </c>
      <c r="P5" s="15">
        <v>98546</v>
      </c>
      <c r="Q5" s="15">
        <v>257031</v>
      </c>
      <c r="R5" s="16" t="s">
        <v>169</v>
      </c>
      <c r="S5" s="15">
        <v>387022</v>
      </c>
      <c r="T5" s="15">
        <v>299021</v>
      </c>
      <c r="U5" s="15">
        <v>88001</v>
      </c>
      <c r="V5" s="15">
        <v>12923</v>
      </c>
      <c r="W5" s="16" t="s">
        <v>169</v>
      </c>
      <c r="X5" s="16" t="s">
        <v>169</v>
      </c>
      <c r="Y5" s="15">
        <v>29014</v>
      </c>
      <c r="Z5" s="15">
        <v>13727.08</v>
      </c>
      <c r="AA5" s="16" t="s">
        <v>169</v>
      </c>
      <c r="AB5" s="16">
        <f>Q5+S5+V5+Y5+Z5</f>
        <v>699717.08</v>
      </c>
      <c r="AC5" s="15">
        <v>21316</v>
      </c>
      <c r="AD5" s="15">
        <v>28837.16</v>
      </c>
      <c r="AE5" s="15">
        <v>185732.35</v>
      </c>
      <c r="AF5" s="15">
        <v>32435</v>
      </c>
      <c r="AG5" s="15">
        <v>184965.48</v>
      </c>
      <c r="AH5" s="15">
        <f>SUM(O5,P5,AB5:AG5)</f>
        <v>2376706.2699999996</v>
      </c>
      <c r="AI5" s="15">
        <v>278440</v>
      </c>
      <c r="AJ5" s="15">
        <f>AH5+AI5</f>
        <v>2655146.2699999996</v>
      </c>
      <c r="AK5" s="21">
        <f>AM5+AP5+AQ5+AR5</f>
        <v>27492</v>
      </c>
      <c r="AL5" s="21">
        <v>19561</v>
      </c>
      <c r="AM5" s="21">
        <v>19489</v>
      </c>
      <c r="AN5" s="29">
        <v>13576</v>
      </c>
      <c r="AO5" s="21">
        <v>483</v>
      </c>
      <c r="AP5" s="21">
        <v>2018</v>
      </c>
      <c r="AQ5" s="21">
        <v>181</v>
      </c>
      <c r="AR5" s="21">
        <v>5804</v>
      </c>
      <c r="AS5" s="21">
        <v>1163</v>
      </c>
      <c r="AT5" s="29">
        <v>0</v>
      </c>
      <c r="AU5" s="21">
        <v>11</v>
      </c>
      <c r="AV5" s="21">
        <v>26</v>
      </c>
      <c r="AW5" s="21">
        <v>0</v>
      </c>
      <c r="AX5" s="29">
        <v>13</v>
      </c>
      <c r="AY5" s="21">
        <v>1</v>
      </c>
      <c r="AZ5" s="21">
        <v>3308</v>
      </c>
      <c r="BA5" s="21">
        <v>50</v>
      </c>
      <c r="BB5" s="21">
        <v>4</v>
      </c>
      <c r="BC5" s="21">
        <v>75</v>
      </c>
      <c r="BD5" s="21">
        <v>0</v>
      </c>
      <c r="BE5" s="21">
        <v>41</v>
      </c>
      <c r="BF5" s="21">
        <v>17</v>
      </c>
      <c r="BG5" s="21">
        <v>144</v>
      </c>
      <c r="BH5" s="21">
        <v>102</v>
      </c>
      <c r="BI5" s="21">
        <v>1121</v>
      </c>
      <c r="BJ5" s="21">
        <v>153</v>
      </c>
      <c r="BK5" s="21">
        <v>0</v>
      </c>
      <c r="BL5" s="9">
        <f>BN5+BR5+BS5+BT5</f>
        <v>396366</v>
      </c>
      <c r="BM5" s="21">
        <v>290080</v>
      </c>
      <c r="BN5" s="21">
        <v>323568</v>
      </c>
      <c r="BO5" s="18" t="s">
        <v>170</v>
      </c>
      <c r="BP5" s="18" t="s">
        <v>170</v>
      </c>
      <c r="BQ5" s="29">
        <v>266273</v>
      </c>
      <c r="BR5" s="21">
        <v>58713</v>
      </c>
      <c r="BS5" s="21">
        <v>6222</v>
      </c>
      <c r="BT5" s="21">
        <v>7863</v>
      </c>
      <c r="BU5" s="18" t="s">
        <v>170</v>
      </c>
      <c r="BV5" s="17">
        <v>143121</v>
      </c>
      <c r="BW5" s="21">
        <v>20384</v>
      </c>
      <c r="BX5" s="9">
        <v>2736</v>
      </c>
      <c r="BY5" s="9">
        <v>2674</v>
      </c>
      <c r="BZ5" s="17">
        <v>1852</v>
      </c>
      <c r="CA5" s="9">
        <v>831</v>
      </c>
      <c r="CB5" s="21">
        <v>608988</v>
      </c>
      <c r="CC5" s="21">
        <v>17001</v>
      </c>
      <c r="CD5" s="21">
        <v>528.1</v>
      </c>
      <c r="CE5" s="21">
        <v>817</v>
      </c>
      <c r="CF5" s="9">
        <v>80</v>
      </c>
      <c r="CG5" s="9">
        <v>2589</v>
      </c>
      <c r="CH5" s="21">
        <v>2163</v>
      </c>
      <c r="CI5" s="9">
        <v>4648</v>
      </c>
      <c r="CJ5" s="21">
        <v>2737</v>
      </c>
      <c r="CK5" s="21">
        <v>2380</v>
      </c>
      <c r="CL5" s="21">
        <v>270</v>
      </c>
      <c r="CM5" s="21">
        <v>122</v>
      </c>
      <c r="CN5" s="21">
        <v>70611</v>
      </c>
      <c r="CO5" s="21">
        <v>142161</v>
      </c>
      <c r="CP5" s="21">
        <v>125</v>
      </c>
      <c r="CQ5" s="21">
        <v>19832</v>
      </c>
      <c r="CR5" s="21">
        <v>2465</v>
      </c>
      <c r="CS5" s="21">
        <v>6381</v>
      </c>
      <c r="CT5" s="21">
        <v>8846</v>
      </c>
      <c r="CU5" s="21">
        <v>6245</v>
      </c>
      <c r="CV5" s="21">
        <v>166</v>
      </c>
      <c r="CW5" s="9">
        <v>1652</v>
      </c>
      <c r="CX5" s="9">
        <v>4011</v>
      </c>
      <c r="CY5" s="9">
        <v>5663</v>
      </c>
      <c r="CZ5" s="21">
        <v>3466</v>
      </c>
      <c r="DA5" s="21">
        <v>214</v>
      </c>
      <c r="DB5" s="21">
        <v>128</v>
      </c>
      <c r="DC5" s="21">
        <v>192</v>
      </c>
      <c r="DD5" s="21">
        <v>2783</v>
      </c>
      <c r="DE5" s="21">
        <v>624</v>
      </c>
      <c r="DF5" s="21">
        <v>2159</v>
      </c>
      <c r="DG5" s="21">
        <v>83</v>
      </c>
      <c r="DH5" s="21">
        <v>134</v>
      </c>
      <c r="DI5" s="21">
        <v>13844</v>
      </c>
      <c r="DJ5" s="21">
        <v>514</v>
      </c>
    </row>
    <row r="6" spans="1:114" s="1" customFormat="1" ht="12.75" customHeight="1">
      <c r="A6" s="3" t="s">
        <v>21</v>
      </c>
      <c r="B6">
        <v>0</v>
      </c>
      <c r="C6" s="14">
        <f aca="true" t="shared" si="0" ref="C6:C26">D6+E6</f>
        <v>17</v>
      </c>
      <c r="D6" s="14">
        <v>17</v>
      </c>
      <c r="E6" s="14">
        <v>0</v>
      </c>
      <c r="F6" s="14">
        <v>39.5</v>
      </c>
      <c r="G6" s="14">
        <v>39.5</v>
      </c>
      <c r="H6" s="14">
        <f>F6-G6</f>
        <v>0</v>
      </c>
      <c r="I6" s="14">
        <v>35</v>
      </c>
      <c r="J6" s="14">
        <f aca="true" t="shared" si="1" ref="J6:J26">C6+F6+I6</f>
        <v>91.5</v>
      </c>
      <c r="K6" s="9">
        <v>1131268</v>
      </c>
      <c r="L6" s="9">
        <v>1131268</v>
      </c>
      <c r="M6" s="9">
        <f aca="true" t="shared" si="2" ref="M6:M26">K6-L6</f>
        <v>0</v>
      </c>
      <c r="N6" s="9">
        <v>1225541</v>
      </c>
      <c r="O6" s="9">
        <f aca="true" t="shared" si="3" ref="O6:O26">K6+N6</f>
        <v>2356809</v>
      </c>
      <c r="P6" s="9">
        <v>488814</v>
      </c>
      <c r="Q6" s="21">
        <v>744773</v>
      </c>
      <c r="R6" s="9">
        <v>597570</v>
      </c>
      <c r="S6" s="9">
        <v>738538</v>
      </c>
      <c r="T6" s="9">
        <v>591335</v>
      </c>
      <c r="U6" s="9">
        <v>147203</v>
      </c>
      <c r="V6" s="9">
        <v>60268</v>
      </c>
      <c r="W6" s="9">
        <v>43725</v>
      </c>
      <c r="X6" s="9">
        <v>140854</v>
      </c>
      <c r="Y6" s="9">
        <v>64782</v>
      </c>
      <c r="Z6" s="9">
        <v>14347</v>
      </c>
      <c r="AA6" s="21">
        <v>3314</v>
      </c>
      <c r="AB6" s="21">
        <f>Q6+S6+V6+W6+X6+Z6+AA6</f>
        <v>1745819</v>
      </c>
      <c r="AC6" s="9">
        <v>48696</v>
      </c>
      <c r="AD6" s="9">
        <v>31399</v>
      </c>
      <c r="AE6" s="9">
        <v>107903</v>
      </c>
      <c r="AF6" s="9">
        <v>41512</v>
      </c>
      <c r="AG6" s="9">
        <v>503052</v>
      </c>
      <c r="AH6" s="9">
        <f aca="true" t="shared" si="4" ref="AH6:AH26">SUM(O6,P6,AB6:AG6)</f>
        <v>5324004</v>
      </c>
      <c r="AI6"/>
      <c r="AJ6" s="9">
        <f aca="true" t="shared" si="5" ref="AJ6:AJ26">AH6+AI6</f>
        <v>5324004</v>
      </c>
      <c r="AK6" s="21">
        <f aca="true" t="shared" si="6" ref="AK6:AK25">AM6+AP6+AQ6+AR6</f>
        <v>26401</v>
      </c>
      <c r="AL6" s="21">
        <v>19126</v>
      </c>
      <c r="AM6" s="21">
        <v>19349</v>
      </c>
      <c r="AN6" s="21">
        <v>19126</v>
      </c>
      <c r="AO6" s="21">
        <v>470</v>
      </c>
      <c r="AP6" s="21">
        <v>6572</v>
      </c>
      <c r="AQ6" s="21">
        <v>134</v>
      </c>
      <c r="AR6" s="21">
        <v>346</v>
      </c>
      <c r="AS6" s="21" t="s">
        <v>169</v>
      </c>
      <c r="AT6" s="21">
        <v>3221</v>
      </c>
      <c r="AU6" s="21" t="s">
        <v>169</v>
      </c>
      <c r="AV6" s="21">
        <v>27</v>
      </c>
      <c r="AW6" s="21">
        <v>26</v>
      </c>
      <c r="AX6" s="21">
        <v>22</v>
      </c>
      <c r="AY6" s="21">
        <v>5</v>
      </c>
      <c r="AZ6" s="21">
        <v>33124</v>
      </c>
      <c r="BA6" s="21">
        <v>6487</v>
      </c>
      <c r="BB6" s="21">
        <v>30</v>
      </c>
      <c r="BC6" s="21">
        <v>460</v>
      </c>
      <c r="BD6" s="21">
        <v>794</v>
      </c>
      <c r="BE6" s="21">
        <v>325</v>
      </c>
      <c r="BF6" s="21">
        <v>203</v>
      </c>
      <c r="BG6" s="21">
        <v>794</v>
      </c>
      <c r="BH6" s="21">
        <v>622</v>
      </c>
      <c r="BI6" s="21">
        <v>246</v>
      </c>
      <c r="BJ6" s="21">
        <v>246</v>
      </c>
      <c r="BK6" s="21">
        <v>808</v>
      </c>
      <c r="BL6" s="9">
        <f aca="true" t="shared" si="7" ref="BL6:BL25">BN6+BR6+BS6+BT6</f>
        <v>909961</v>
      </c>
      <c r="BM6" s="21" t="s">
        <v>169</v>
      </c>
      <c r="BN6" s="21">
        <v>694111</v>
      </c>
      <c r="BO6" s="18" t="s">
        <v>170</v>
      </c>
      <c r="BP6" s="19" t="s">
        <v>170</v>
      </c>
      <c r="BQ6" s="21">
        <v>633873</v>
      </c>
      <c r="BR6" s="21">
        <v>183314</v>
      </c>
      <c r="BS6" s="21">
        <v>18314</v>
      </c>
      <c r="BT6" s="21">
        <v>14222</v>
      </c>
      <c r="BU6" s="18" t="s">
        <v>170</v>
      </c>
      <c r="BV6" s="21">
        <v>697647</v>
      </c>
      <c r="BW6" s="20" t="s">
        <v>169</v>
      </c>
      <c r="BX6" s="9">
        <v>3750</v>
      </c>
      <c r="BY6" s="9">
        <v>3740</v>
      </c>
      <c r="BZ6" s="9">
        <v>2730</v>
      </c>
      <c r="CA6" s="9">
        <v>1020</v>
      </c>
      <c r="CB6" s="21">
        <v>1125797</v>
      </c>
      <c r="CC6" s="21">
        <v>5109</v>
      </c>
      <c r="CD6" s="21">
        <v>502</v>
      </c>
      <c r="CE6" s="21">
        <v>156627</v>
      </c>
      <c r="CF6" s="21">
        <v>90262</v>
      </c>
      <c r="CG6" s="9">
        <v>9355</v>
      </c>
      <c r="CH6" s="21">
        <v>5000</v>
      </c>
      <c r="CI6" s="9">
        <v>9434</v>
      </c>
      <c r="CJ6" s="21">
        <v>6342</v>
      </c>
      <c r="CK6" s="21">
        <v>1625</v>
      </c>
      <c r="CL6" s="21">
        <v>1019</v>
      </c>
      <c r="CM6" s="21">
        <v>1274143</v>
      </c>
      <c r="CN6" s="21">
        <v>219669</v>
      </c>
      <c r="CO6" s="21">
        <v>341250</v>
      </c>
      <c r="CP6" s="21">
        <v>1180</v>
      </c>
      <c r="CQ6" s="21">
        <v>59898</v>
      </c>
      <c r="CR6" s="21">
        <v>3291</v>
      </c>
      <c r="CS6" s="21">
        <v>5948</v>
      </c>
      <c r="CT6" s="21">
        <v>9239</v>
      </c>
      <c r="CU6" s="21">
        <v>6083</v>
      </c>
      <c r="CV6" s="21">
        <v>295</v>
      </c>
      <c r="CW6" s="9">
        <v>2368</v>
      </c>
      <c r="CX6" s="9">
        <v>4768</v>
      </c>
      <c r="CY6" s="9">
        <v>7136</v>
      </c>
      <c r="CZ6" s="21">
        <v>4490</v>
      </c>
      <c r="DA6" s="21">
        <v>1452</v>
      </c>
      <c r="DB6" s="21">
        <v>224</v>
      </c>
      <c r="DC6" s="21">
        <v>48</v>
      </c>
      <c r="DD6" s="21">
        <v>3825</v>
      </c>
      <c r="DE6" s="21">
        <v>27</v>
      </c>
      <c r="DF6" s="21">
        <v>472</v>
      </c>
      <c r="DG6" s="21">
        <v>95</v>
      </c>
      <c r="DH6" s="21">
        <v>187</v>
      </c>
      <c r="DI6" s="21">
        <v>30971</v>
      </c>
      <c r="DJ6" s="21">
        <v>1998</v>
      </c>
    </row>
    <row r="7" spans="1:114" s="1" customFormat="1" ht="12.75" customHeight="1">
      <c r="A7" s="3" t="s">
        <v>88</v>
      </c>
      <c r="B7">
        <v>0</v>
      </c>
      <c r="C7" s="14">
        <f t="shared" si="0"/>
        <v>14</v>
      </c>
      <c r="D7" s="14">
        <v>13</v>
      </c>
      <c r="E7" s="14">
        <v>1</v>
      </c>
      <c r="F7" s="14">
        <v>14.5</v>
      </c>
      <c r="G7" s="14">
        <v>11</v>
      </c>
      <c r="H7" s="14">
        <f aca="true" t="shared" si="8" ref="H7:H26">F7-G7</f>
        <v>3.5</v>
      </c>
      <c r="I7" s="14">
        <v>20</v>
      </c>
      <c r="J7" s="14">
        <f t="shared" si="1"/>
        <v>48.5</v>
      </c>
      <c r="K7" s="9">
        <v>879207</v>
      </c>
      <c r="L7" s="9">
        <v>830139</v>
      </c>
      <c r="M7" s="9">
        <f t="shared" si="2"/>
        <v>49068</v>
      </c>
      <c r="N7" s="9">
        <v>518518</v>
      </c>
      <c r="O7" s="9">
        <f t="shared" si="3"/>
        <v>1397725</v>
      </c>
      <c r="P7" s="9">
        <v>169108</v>
      </c>
      <c r="Q7" s="21">
        <v>206703</v>
      </c>
      <c r="R7" s="21" t="s">
        <v>169</v>
      </c>
      <c r="S7" s="9">
        <v>369696</v>
      </c>
      <c r="T7" s="21" t="s">
        <v>169</v>
      </c>
      <c r="U7" s="20" t="s">
        <v>169</v>
      </c>
      <c r="V7" s="9">
        <v>61125</v>
      </c>
      <c r="W7" s="21" t="s">
        <v>169</v>
      </c>
      <c r="X7" s="9">
        <v>88701</v>
      </c>
      <c r="Y7" s="9">
        <v>11047</v>
      </c>
      <c r="Z7" s="20" t="s">
        <v>169</v>
      </c>
      <c r="AA7" s="21">
        <v>0</v>
      </c>
      <c r="AB7" s="21">
        <f>Q7+S7+V7+X7+AA7</f>
        <v>726225</v>
      </c>
      <c r="AC7" s="9">
        <v>7150</v>
      </c>
      <c r="AD7" s="9">
        <v>13837</v>
      </c>
      <c r="AE7" s="9">
        <v>90185</v>
      </c>
      <c r="AF7" s="9">
        <v>0</v>
      </c>
      <c r="AG7" s="9">
        <v>7920</v>
      </c>
      <c r="AH7" s="9">
        <f t="shared" si="4"/>
        <v>2412150</v>
      </c>
      <c r="AI7"/>
      <c r="AJ7" s="9">
        <f t="shared" si="5"/>
        <v>2412150</v>
      </c>
      <c r="AK7" s="21">
        <f>AM7+AP7</f>
        <v>6608</v>
      </c>
      <c r="AL7" s="21" t="s">
        <v>169</v>
      </c>
      <c r="AM7" s="21">
        <v>5578</v>
      </c>
      <c r="AN7" s="21" t="s">
        <v>169</v>
      </c>
      <c r="AO7" s="21">
        <v>171</v>
      </c>
      <c r="AP7" s="21">
        <v>1030</v>
      </c>
      <c r="AQ7" s="21" t="s">
        <v>169</v>
      </c>
      <c r="AR7" s="21" t="s">
        <v>169</v>
      </c>
      <c r="AS7" s="21">
        <v>3834</v>
      </c>
      <c r="AT7" s="21">
        <v>4013</v>
      </c>
      <c r="AU7" s="21" t="s">
        <v>169</v>
      </c>
      <c r="AV7" s="21">
        <v>72</v>
      </c>
      <c r="AW7" s="21">
        <v>72</v>
      </c>
      <c r="AX7" s="21" t="s">
        <v>169</v>
      </c>
      <c r="AY7" s="21" t="s">
        <v>169</v>
      </c>
      <c r="AZ7" s="21">
        <v>2377</v>
      </c>
      <c r="BA7" s="21" t="s">
        <v>169</v>
      </c>
      <c r="BB7" s="21">
        <v>0</v>
      </c>
      <c r="BC7" s="21">
        <v>0</v>
      </c>
      <c r="BD7" s="21">
        <v>285</v>
      </c>
      <c r="BE7" s="21">
        <v>200</v>
      </c>
      <c r="BF7" s="21">
        <v>200</v>
      </c>
      <c r="BG7" s="21">
        <v>222</v>
      </c>
      <c r="BH7" s="21">
        <v>222</v>
      </c>
      <c r="BI7" s="21">
        <v>58</v>
      </c>
      <c r="BJ7" s="21" t="s">
        <v>169</v>
      </c>
      <c r="BK7" s="21" t="s">
        <v>169</v>
      </c>
      <c r="BL7" s="9">
        <v>435627</v>
      </c>
      <c r="BM7" s="21" t="s">
        <v>169</v>
      </c>
      <c r="BN7" s="21" t="s">
        <v>169</v>
      </c>
      <c r="BO7" s="18" t="s">
        <v>170</v>
      </c>
      <c r="BP7" s="19" t="s">
        <v>170</v>
      </c>
      <c r="BQ7" s="20" t="s">
        <v>169</v>
      </c>
      <c r="BR7" s="20" t="s">
        <v>169</v>
      </c>
      <c r="BS7" s="20" t="s">
        <v>169</v>
      </c>
      <c r="BT7" s="20" t="s">
        <v>169</v>
      </c>
      <c r="BU7" s="18" t="s">
        <v>170</v>
      </c>
      <c r="BV7" s="9">
        <v>48735</v>
      </c>
      <c r="BW7" s="20" t="s">
        <v>169</v>
      </c>
      <c r="BX7" s="9">
        <v>2272</v>
      </c>
      <c r="BY7" s="9">
        <v>2272</v>
      </c>
      <c r="BZ7" s="9">
        <v>1705</v>
      </c>
      <c r="CA7">
        <v>567</v>
      </c>
      <c r="CB7" s="21">
        <v>684716</v>
      </c>
      <c r="CC7" s="20" t="s">
        <v>169</v>
      </c>
      <c r="CD7" s="21">
        <v>2000</v>
      </c>
      <c r="CE7" s="21">
        <v>150</v>
      </c>
      <c r="CF7" s="9">
        <v>5170</v>
      </c>
      <c r="CG7" s="9">
        <v>8229</v>
      </c>
      <c r="CH7" s="21">
        <v>8229</v>
      </c>
      <c r="CI7" s="9">
        <v>5612</v>
      </c>
      <c r="CJ7" s="21">
        <v>5612</v>
      </c>
      <c r="CK7" s="21">
        <v>297</v>
      </c>
      <c r="CL7" s="21" t="s">
        <v>169</v>
      </c>
      <c r="CM7" s="21" t="s">
        <v>169</v>
      </c>
      <c r="CN7" s="21">
        <v>76018</v>
      </c>
      <c r="CO7" s="21">
        <v>118263</v>
      </c>
      <c r="CP7" s="21">
        <v>868</v>
      </c>
      <c r="CQ7" s="21">
        <v>15709</v>
      </c>
      <c r="CR7" s="21">
        <v>1642</v>
      </c>
      <c r="CS7" s="21">
        <v>1673</v>
      </c>
      <c r="CT7" s="21">
        <v>3315</v>
      </c>
      <c r="CU7" s="21">
        <v>2405</v>
      </c>
      <c r="CV7" s="21">
        <v>135</v>
      </c>
      <c r="CW7" s="9">
        <v>708</v>
      </c>
      <c r="CX7" s="9">
        <v>2648</v>
      </c>
      <c r="CY7" s="9">
        <v>3356</v>
      </c>
      <c r="CZ7" s="21">
        <v>2376</v>
      </c>
      <c r="DA7" s="21">
        <v>109</v>
      </c>
      <c r="DB7" s="21">
        <v>70</v>
      </c>
      <c r="DC7" s="21">
        <v>44</v>
      </c>
      <c r="DD7" s="21">
        <v>1863</v>
      </c>
      <c r="DE7" s="21">
        <v>12</v>
      </c>
      <c r="DF7" s="21">
        <v>1863</v>
      </c>
      <c r="DG7" s="21">
        <v>78</v>
      </c>
      <c r="DH7" s="21">
        <v>79</v>
      </c>
      <c r="DI7" s="21">
        <v>11471</v>
      </c>
      <c r="DJ7" s="21">
        <v>990</v>
      </c>
    </row>
    <row r="8" spans="1:114" ht="12.75" customHeight="1">
      <c r="A8" s="3" t="s">
        <v>56</v>
      </c>
      <c r="B8">
        <v>0</v>
      </c>
      <c r="C8" s="14">
        <f t="shared" si="0"/>
        <v>26</v>
      </c>
      <c r="D8" s="14">
        <v>26</v>
      </c>
      <c r="E8" s="14">
        <v>0</v>
      </c>
      <c r="F8" s="14">
        <v>45.75</v>
      </c>
      <c r="G8" s="14">
        <v>25.5</v>
      </c>
      <c r="H8" s="14">
        <f t="shared" si="8"/>
        <v>20.25</v>
      </c>
      <c r="I8" s="14">
        <v>36.8</v>
      </c>
      <c r="J8" s="14">
        <f t="shared" si="1"/>
        <v>108.55</v>
      </c>
      <c r="K8" s="9">
        <v>1705405</v>
      </c>
      <c r="L8" s="9">
        <v>1705405</v>
      </c>
      <c r="M8" s="9">
        <f t="shared" si="2"/>
        <v>0</v>
      </c>
      <c r="N8" s="9">
        <v>1504303</v>
      </c>
      <c r="O8" s="9">
        <f t="shared" si="3"/>
        <v>3209708</v>
      </c>
      <c r="P8" s="9">
        <v>431485</v>
      </c>
      <c r="Q8" s="21">
        <v>1114059</v>
      </c>
      <c r="R8" s="9">
        <v>1032909</v>
      </c>
      <c r="S8" s="9">
        <v>842534</v>
      </c>
      <c r="T8" s="9">
        <v>673083</v>
      </c>
      <c r="U8" s="9">
        <v>169451</v>
      </c>
      <c r="V8" s="9">
        <v>90200</v>
      </c>
      <c r="W8" s="9">
        <v>51463</v>
      </c>
      <c r="X8" s="9">
        <v>8861</v>
      </c>
      <c r="Y8" s="9">
        <v>127512</v>
      </c>
      <c r="Z8" s="9">
        <v>0</v>
      </c>
      <c r="AA8" s="21">
        <v>0</v>
      </c>
      <c r="AB8" s="21">
        <f aca="true" t="shared" si="9" ref="AB8:AB25">Q8+S8+V8+W8+X8+Z8+AA8</f>
        <v>2107117</v>
      </c>
      <c r="AC8" s="9">
        <v>44000</v>
      </c>
      <c r="AD8" s="9">
        <v>119248</v>
      </c>
      <c r="AE8" s="9">
        <v>92257</v>
      </c>
      <c r="AF8" s="9">
        <v>72000</v>
      </c>
      <c r="AG8" s="9">
        <v>171895</v>
      </c>
      <c r="AH8" s="9">
        <f t="shared" si="4"/>
        <v>6247710</v>
      </c>
      <c r="AI8" s="9"/>
      <c r="AJ8" s="9">
        <f t="shared" si="5"/>
        <v>6247710</v>
      </c>
      <c r="AK8" s="21">
        <f t="shared" si="6"/>
        <v>30076</v>
      </c>
      <c r="AL8" s="21">
        <v>23487</v>
      </c>
      <c r="AM8" s="21">
        <v>26866</v>
      </c>
      <c r="AN8" s="21">
        <v>22482</v>
      </c>
      <c r="AO8" s="21">
        <v>598</v>
      </c>
      <c r="AP8" s="21">
        <v>1710</v>
      </c>
      <c r="AQ8" s="21">
        <v>1003</v>
      </c>
      <c r="AR8" s="21">
        <v>497</v>
      </c>
      <c r="AS8" s="21">
        <v>17356</v>
      </c>
      <c r="AT8" s="21">
        <v>11326</v>
      </c>
      <c r="AU8" s="21" t="s">
        <v>169</v>
      </c>
      <c r="AV8" s="21">
        <v>33</v>
      </c>
      <c r="AW8" s="21">
        <v>33</v>
      </c>
      <c r="AX8" s="21">
        <v>23</v>
      </c>
      <c r="AY8" s="21">
        <v>28</v>
      </c>
      <c r="AZ8" s="21">
        <v>15598</v>
      </c>
      <c r="BA8" s="21" t="s">
        <v>169</v>
      </c>
      <c r="BB8" s="21">
        <v>24</v>
      </c>
      <c r="BC8" s="21">
        <v>1430</v>
      </c>
      <c r="BD8" s="21">
        <v>0</v>
      </c>
      <c r="BE8" s="21">
        <v>1182</v>
      </c>
      <c r="BF8" s="21" t="s">
        <v>169</v>
      </c>
      <c r="BG8" s="21">
        <v>449</v>
      </c>
      <c r="BH8" s="21">
        <v>338</v>
      </c>
      <c r="BI8" s="21">
        <v>193</v>
      </c>
      <c r="BJ8" s="21" t="s">
        <v>169</v>
      </c>
      <c r="BK8" s="21" t="s">
        <v>169</v>
      </c>
      <c r="BL8" s="9">
        <f t="shared" si="7"/>
        <v>955216</v>
      </c>
      <c r="BM8" s="21">
        <v>672870</v>
      </c>
      <c r="BN8" s="21">
        <v>781434</v>
      </c>
      <c r="BO8" s="18" t="s">
        <v>170</v>
      </c>
      <c r="BP8" s="18" t="s">
        <v>170</v>
      </c>
      <c r="BQ8" s="21">
        <v>650304</v>
      </c>
      <c r="BR8" s="21">
        <v>148520</v>
      </c>
      <c r="BS8" s="21">
        <v>16792</v>
      </c>
      <c r="BT8" s="21">
        <v>8470</v>
      </c>
      <c r="BU8" s="18" t="s">
        <v>170</v>
      </c>
      <c r="BV8" s="9">
        <v>275422</v>
      </c>
      <c r="BW8" s="21" t="s">
        <v>169</v>
      </c>
      <c r="BX8" s="9">
        <v>4127</v>
      </c>
      <c r="BY8" s="9">
        <v>2567</v>
      </c>
      <c r="BZ8" s="9">
        <v>2452</v>
      </c>
      <c r="CA8" s="9">
        <v>1478</v>
      </c>
      <c r="CB8" s="21">
        <v>1195154</v>
      </c>
      <c r="CC8" s="21" t="s">
        <v>169</v>
      </c>
      <c r="CD8" s="21">
        <v>247</v>
      </c>
      <c r="CE8" s="21">
        <v>144082</v>
      </c>
      <c r="CF8" s="9">
        <v>1604</v>
      </c>
      <c r="CG8" s="9">
        <v>67047</v>
      </c>
      <c r="CH8" s="21" t="s">
        <v>169</v>
      </c>
      <c r="CI8" s="9">
        <v>3019</v>
      </c>
      <c r="CJ8" s="21">
        <v>2502</v>
      </c>
      <c r="CK8" s="21">
        <v>785</v>
      </c>
      <c r="CL8" s="21" t="s">
        <v>169</v>
      </c>
      <c r="CM8" s="21" t="s">
        <v>169</v>
      </c>
      <c r="CN8" s="21">
        <v>272842</v>
      </c>
      <c r="CO8" s="21">
        <v>479519</v>
      </c>
      <c r="CP8" s="21" t="s">
        <v>169</v>
      </c>
      <c r="CQ8" s="21">
        <v>30838</v>
      </c>
      <c r="CR8" s="21">
        <v>6094</v>
      </c>
      <c r="CS8" s="21">
        <v>2497</v>
      </c>
      <c r="CT8" s="21">
        <v>8591</v>
      </c>
      <c r="CU8" s="21">
        <v>2866</v>
      </c>
      <c r="CV8" s="21">
        <v>287</v>
      </c>
      <c r="CW8" s="9">
        <v>1672</v>
      </c>
      <c r="CX8" s="9">
        <v>5349</v>
      </c>
      <c r="CY8" s="9">
        <v>7021</v>
      </c>
      <c r="CZ8" s="21">
        <v>4255</v>
      </c>
      <c r="DA8" s="21">
        <v>311</v>
      </c>
      <c r="DB8" s="21">
        <v>633</v>
      </c>
      <c r="DC8" s="21">
        <v>0</v>
      </c>
      <c r="DD8" s="21">
        <v>10133</v>
      </c>
      <c r="DE8" s="21" t="s">
        <v>169</v>
      </c>
      <c r="DF8" s="21" t="s">
        <v>169</v>
      </c>
      <c r="DG8" s="21">
        <v>91</v>
      </c>
      <c r="DH8" s="21">
        <v>150</v>
      </c>
      <c r="DI8" s="21">
        <v>14899</v>
      </c>
      <c r="DJ8" s="21">
        <v>2884</v>
      </c>
    </row>
    <row r="9" spans="1:114" ht="12" customHeight="1">
      <c r="A9" s="3" t="s">
        <v>22</v>
      </c>
      <c r="B9">
        <v>1</v>
      </c>
      <c r="C9" s="14">
        <f t="shared" si="0"/>
        <v>23.9</v>
      </c>
      <c r="D9" s="14">
        <v>22.9</v>
      </c>
      <c r="E9" s="14">
        <v>1</v>
      </c>
      <c r="F9" s="14">
        <v>33.81</v>
      </c>
      <c r="G9" s="14">
        <v>27.9</v>
      </c>
      <c r="H9" s="14">
        <f t="shared" si="8"/>
        <v>5.910000000000004</v>
      </c>
      <c r="I9" s="14">
        <v>39.56</v>
      </c>
      <c r="J9" s="14">
        <f t="shared" si="1"/>
        <v>97.27000000000001</v>
      </c>
      <c r="K9" s="25">
        <v>1424411</v>
      </c>
      <c r="L9" s="25">
        <v>1163627</v>
      </c>
      <c r="M9" s="9">
        <f t="shared" si="2"/>
        <v>260784</v>
      </c>
      <c r="N9" s="25">
        <v>1352284</v>
      </c>
      <c r="O9" s="9">
        <f t="shared" si="3"/>
        <v>2776695</v>
      </c>
      <c r="P9" s="25">
        <v>557615</v>
      </c>
      <c r="Q9" s="28">
        <v>764984</v>
      </c>
      <c r="R9" s="25">
        <v>743160</v>
      </c>
      <c r="S9" s="25">
        <v>695691</v>
      </c>
      <c r="T9" s="25">
        <v>584062</v>
      </c>
      <c r="U9" s="25">
        <v>111629</v>
      </c>
      <c r="V9" s="25">
        <v>65488</v>
      </c>
      <c r="W9" s="25">
        <v>21691</v>
      </c>
      <c r="X9" s="25">
        <v>302856</v>
      </c>
      <c r="Y9" s="25">
        <v>117539</v>
      </c>
      <c r="Z9" s="28">
        <v>125129</v>
      </c>
      <c r="AA9" s="28">
        <v>244</v>
      </c>
      <c r="AB9" s="21">
        <f t="shared" si="9"/>
        <v>1976083</v>
      </c>
      <c r="AC9" s="25">
        <v>51247</v>
      </c>
      <c r="AD9" s="25">
        <v>2933</v>
      </c>
      <c r="AE9" s="25">
        <v>106132</v>
      </c>
      <c r="AF9" s="25">
        <v>61795</v>
      </c>
      <c r="AG9" s="25">
        <v>198084</v>
      </c>
      <c r="AH9" s="9">
        <f t="shared" si="4"/>
        <v>5730584</v>
      </c>
      <c r="AI9" s="22"/>
      <c r="AJ9" s="9">
        <f t="shared" si="5"/>
        <v>5730584</v>
      </c>
      <c r="AK9" s="21">
        <f t="shared" si="6"/>
        <v>25735</v>
      </c>
      <c r="AL9" s="21">
        <v>18012</v>
      </c>
      <c r="AM9" s="21">
        <v>21494</v>
      </c>
      <c r="AN9" s="21">
        <v>17321</v>
      </c>
      <c r="AO9" s="21">
        <v>6191</v>
      </c>
      <c r="AP9" s="21">
        <v>3038</v>
      </c>
      <c r="AQ9" s="21">
        <v>344</v>
      </c>
      <c r="AR9" s="21">
        <v>859</v>
      </c>
      <c r="AS9" s="21">
        <v>16243</v>
      </c>
      <c r="AT9" s="21">
        <v>0</v>
      </c>
      <c r="AU9" s="21">
        <v>0</v>
      </c>
      <c r="AV9" s="21">
        <v>320</v>
      </c>
      <c r="AW9" s="21">
        <v>320</v>
      </c>
      <c r="AX9" s="21">
        <v>79</v>
      </c>
      <c r="AY9" s="21">
        <v>12</v>
      </c>
      <c r="AZ9" s="21">
        <v>20560</v>
      </c>
      <c r="BA9" s="21">
        <v>473</v>
      </c>
      <c r="BB9" s="21">
        <v>0</v>
      </c>
      <c r="BC9" s="21">
        <v>89</v>
      </c>
      <c r="BD9" s="21">
        <v>47</v>
      </c>
      <c r="BE9" s="21">
        <v>852</v>
      </c>
      <c r="BF9" s="21">
        <v>773</v>
      </c>
      <c r="BG9" s="21">
        <v>357</v>
      </c>
      <c r="BH9" s="21">
        <v>296</v>
      </c>
      <c r="BI9" s="21">
        <v>332</v>
      </c>
      <c r="BJ9" s="21">
        <v>122</v>
      </c>
      <c r="BK9" s="21">
        <v>0</v>
      </c>
      <c r="BL9" s="9">
        <f t="shared" si="7"/>
        <v>1078257</v>
      </c>
      <c r="BM9" s="21">
        <v>709762</v>
      </c>
      <c r="BN9" s="21">
        <v>981980</v>
      </c>
      <c r="BO9" s="18" t="s">
        <v>170</v>
      </c>
      <c r="BP9" s="21" t="s">
        <v>170</v>
      </c>
      <c r="BQ9" s="21">
        <v>678979</v>
      </c>
      <c r="BR9" s="21">
        <v>65479</v>
      </c>
      <c r="BS9" s="21">
        <v>15455</v>
      </c>
      <c r="BT9" s="21">
        <v>15343</v>
      </c>
      <c r="BU9" s="18" t="s">
        <v>170</v>
      </c>
      <c r="BV9" s="9">
        <v>0</v>
      </c>
      <c r="BW9" s="21">
        <v>0</v>
      </c>
      <c r="BX9" s="9">
        <v>6127</v>
      </c>
      <c r="BY9" s="9">
        <v>5991</v>
      </c>
      <c r="BZ9" s="9">
        <v>2675</v>
      </c>
      <c r="CA9" s="9">
        <v>273</v>
      </c>
      <c r="CB9" s="21">
        <v>1036047</v>
      </c>
      <c r="CC9" s="21">
        <v>21095</v>
      </c>
      <c r="CD9" s="21">
        <v>974</v>
      </c>
      <c r="CE9" s="21">
        <v>8901</v>
      </c>
      <c r="CF9" s="9">
        <v>22433</v>
      </c>
      <c r="CG9" s="9">
        <v>20933</v>
      </c>
      <c r="CH9" s="21">
        <v>15523</v>
      </c>
      <c r="CI9" s="9">
        <v>3122</v>
      </c>
      <c r="CJ9" s="21">
        <v>2723</v>
      </c>
      <c r="CK9" s="21">
        <v>3135</v>
      </c>
      <c r="CL9" s="21">
        <v>813</v>
      </c>
      <c r="CM9" s="21">
        <v>0</v>
      </c>
      <c r="CN9" s="21">
        <v>238618</v>
      </c>
      <c r="CO9" s="21">
        <f>945+17000+203723+34997+172320+18649</f>
        <v>447634</v>
      </c>
      <c r="CP9" s="21">
        <v>14623</v>
      </c>
      <c r="CQ9" s="21">
        <v>37156</v>
      </c>
      <c r="CR9" s="21">
        <v>4735</v>
      </c>
      <c r="CS9" s="21">
        <v>4453</v>
      </c>
      <c r="CT9" s="21">
        <f>SUM(CR9:CS9)</f>
        <v>9188</v>
      </c>
      <c r="CU9" s="21">
        <v>4098</v>
      </c>
      <c r="CV9" s="21">
        <v>274</v>
      </c>
      <c r="CW9" s="9">
        <v>5069</v>
      </c>
      <c r="CX9" s="9">
        <v>9624</v>
      </c>
      <c r="CY9" s="9">
        <f>SUM(CW9:CX9)</f>
        <v>14693</v>
      </c>
      <c r="CZ9" s="21">
        <v>8802</v>
      </c>
      <c r="DA9" s="21">
        <v>1076</v>
      </c>
      <c r="DB9" s="21">
        <v>552</v>
      </c>
      <c r="DC9" s="21">
        <v>0</v>
      </c>
      <c r="DD9" s="21">
        <v>11506</v>
      </c>
      <c r="DE9" s="21" t="s">
        <v>169</v>
      </c>
      <c r="DF9" s="21" t="s">
        <v>169</v>
      </c>
      <c r="DG9" s="21">
        <v>83.5</v>
      </c>
      <c r="DH9" s="21">
        <v>137</v>
      </c>
      <c r="DI9" s="21" t="s">
        <v>169</v>
      </c>
      <c r="DJ9" s="21">
        <f>1175+35+66+890</f>
        <v>2166</v>
      </c>
    </row>
    <row r="10" spans="1:114" ht="12.75" customHeight="1">
      <c r="A10" s="3" t="s">
        <v>183</v>
      </c>
      <c r="B10">
        <v>1</v>
      </c>
      <c r="C10" s="14">
        <f t="shared" si="0"/>
        <v>13</v>
      </c>
      <c r="D10" s="14">
        <v>13</v>
      </c>
      <c r="E10" s="14">
        <v>0</v>
      </c>
      <c r="F10" s="14">
        <v>21</v>
      </c>
      <c r="G10" s="14">
        <v>16</v>
      </c>
      <c r="H10" s="14">
        <f t="shared" si="8"/>
        <v>5</v>
      </c>
      <c r="I10" s="14">
        <v>18</v>
      </c>
      <c r="J10" s="14">
        <f t="shared" si="1"/>
        <v>52</v>
      </c>
      <c r="K10" s="9">
        <v>899044</v>
      </c>
      <c r="L10" s="9">
        <v>899044</v>
      </c>
      <c r="M10" s="9">
        <f t="shared" si="2"/>
        <v>0</v>
      </c>
      <c r="N10" s="9">
        <v>743629</v>
      </c>
      <c r="O10" s="9">
        <f t="shared" si="3"/>
        <v>1642673</v>
      </c>
      <c r="P10" s="9">
        <v>220324</v>
      </c>
      <c r="Q10" s="21">
        <v>733451</v>
      </c>
      <c r="R10" s="9">
        <v>733451</v>
      </c>
      <c r="S10" s="9">
        <v>711293</v>
      </c>
      <c r="T10" s="9">
        <v>337023</v>
      </c>
      <c r="U10" s="9">
        <v>374270</v>
      </c>
      <c r="V10" s="9">
        <v>34598</v>
      </c>
      <c r="W10" s="9">
        <v>50856</v>
      </c>
      <c r="X10" s="9">
        <v>154355</v>
      </c>
      <c r="Y10" s="9">
        <v>52271</v>
      </c>
      <c r="Z10" s="9">
        <v>7352</v>
      </c>
      <c r="AA10" s="21" t="s">
        <v>169</v>
      </c>
      <c r="AB10" s="21">
        <f>Q10+S10+V10+W10+X10+Z10</f>
        <v>1691905</v>
      </c>
      <c r="AC10" s="9">
        <v>30000</v>
      </c>
      <c r="AD10" s="9">
        <v>26884</v>
      </c>
      <c r="AE10" s="9">
        <v>266303</v>
      </c>
      <c r="AF10" s="9">
        <v>52323</v>
      </c>
      <c r="AG10" s="9">
        <v>344452</v>
      </c>
      <c r="AH10" s="9">
        <f t="shared" si="4"/>
        <v>4274864</v>
      </c>
      <c r="AJ10" s="9">
        <f t="shared" si="5"/>
        <v>4274864</v>
      </c>
      <c r="AK10" s="21">
        <f t="shared" si="6"/>
        <v>22948</v>
      </c>
      <c r="AL10" s="21" t="s">
        <v>169</v>
      </c>
      <c r="AM10" s="21">
        <v>19851</v>
      </c>
      <c r="AN10" s="21">
        <v>0</v>
      </c>
      <c r="AO10" s="21">
        <v>269</v>
      </c>
      <c r="AP10" s="21">
        <v>2879</v>
      </c>
      <c r="AQ10" s="21">
        <v>218</v>
      </c>
      <c r="AR10" s="21">
        <v>0</v>
      </c>
      <c r="AS10" s="21">
        <v>3681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1401</v>
      </c>
      <c r="BA10" s="21">
        <v>0</v>
      </c>
      <c r="BB10" s="21">
        <v>0</v>
      </c>
      <c r="BC10" s="21">
        <v>0</v>
      </c>
      <c r="BD10" s="21" t="s">
        <v>169</v>
      </c>
      <c r="BE10" s="21">
        <v>18</v>
      </c>
      <c r="BF10" s="21">
        <v>0</v>
      </c>
      <c r="BG10" s="21">
        <v>595</v>
      </c>
      <c r="BH10" s="21">
        <v>0</v>
      </c>
      <c r="BI10" s="21">
        <v>793</v>
      </c>
      <c r="BJ10" s="21">
        <v>0</v>
      </c>
      <c r="BK10" s="21">
        <v>0</v>
      </c>
      <c r="BL10" s="9">
        <f t="shared" si="7"/>
        <v>892847</v>
      </c>
      <c r="BM10" s="21" t="s">
        <v>169</v>
      </c>
      <c r="BN10" s="21">
        <v>772142</v>
      </c>
      <c r="BO10" s="18" t="s">
        <v>170</v>
      </c>
      <c r="BP10" s="19" t="s">
        <v>170</v>
      </c>
      <c r="BQ10" s="20" t="s">
        <v>169</v>
      </c>
      <c r="BR10" s="21">
        <v>106041</v>
      </c>
      <c r="BS10" s="21">
        <v>14664</v>
      </c>
      <c r="BT10" s="20">
        <v>0</v>
      </c>
      <c r="BU10" s="18" t="s">
        <v>170</v>
      </c>
      <c r="BV10" s="9">
        <v>36124</v>
      </c>
      <c r="BW10" s="20">
        <v>11547</v>
      </c>
      <c r="BX10" s="9">
        <v>3858</v>
      </c>
      <c r="BY10" s="9">
        <v>3370</v>
      </c>
      <c r="BZ10" s="9">
        <v>2210</v>
      </c>
      <c r="CA10">
        <v>1648</v>
      </c>
      <c r="CB10" s="21">
        <v>777564</v>
      </c>
      <c r="CC10" s="20">
        <v>0</v>
      </c>
      <c r="CD10" s="21">
        <v>806</v>
      </c>
      <c r="CE10" s="21">
        <v>1</v>
      </c>
      <c r="CF10" s="20" t="s">
        <v>169</v>
      </c>
      <c r="CG10" s="9">
        <v>21814</v>
      </c>
      <c r="CH10" s="21">
        <v>0</v>
      </c>
      <c r="CI10" s="9">
        <v>4007</v>
      </c>
      <c r="CJ10" s="21">
        <v>0</v>
      </c>
      <c r="CK10" s="21">
        <v>20945</v>
      </c>
      <c r="CL10" s="21">
        <v>0</v>
      </c>
      <c r="CM10" s="21">
        <v>0</v>
      </c>
      <c r="CN10" s="21">
        <v>124435</v>
      </c>
      <c r="CO10" s="21">
        <v>121736</v>
      </c>
      <c r="CP10" s="21">
        <v>647</v>
      </c>
      <c r="CQ10" s="21">
        <v>47976</v>
      </c>
      <c r="CR10" s="21">
        <v>3037</v>
      </c>
      <c r="CS10" s="21">
        <v>1792</v>
      </c>
      <c r="CT10" s="21">
        <f>SUM(CR10:CS10)</f>
        <v>4829</v>
      </c>
      <c r="CU10" s="21">
        <v>3042</v>
      </c>
      <c r="CV10" s="21">
        <v>202</v>
      </c>
      <c r="CW10" s="9">
        <v>1008</v>
      </c>
      <c r="CX10" s="9">
        <v>4769</v>
      </c>
      <c r="CY10" s="9">
        <f>SUM(CW10:CX10)</f>
        <v>5777</v>
      </c>
      <c r="CZ10" s="21">
        <v>3627</v>
      </c>
      <c r="DA10" s="21">
        <v>295</v>
      </c>
      <c r="DB10" s="21">
        <v>359</v>
      </c>
      <c r="DC10" s="21">
        <v>286</v>
      </c>
      <c r="DD10" s="21">
        <v>5943</v>
      </c>
      <c r="DE10" s="21">
        <v>604</v>
      </c>
      <c r="DF10" s="21">
        <v>321</v>
      </c>
      <c r="DG10" s="21">
        <v>80</v>
      </c>
      <c r="DH10" s="21">
        <v>169</v>
      </c>
      <c r="DI10" s="21">
        <v>24383</v>
      </c>
      <c r="DJ10" s="21">
        <v>1096</v>
      </c>
    </row>
    <row r="11" spans="1:114" ht="12.75" customHeight="1">
      <c r="A11" s="3" t="s">
        <v>78</v>
      </c>
      <c r="B11">
        <v>0</v>
      </c>
      <c r="C11" s="14">
        <f t="shared" si="0"/>
        <v>11.9</v>
      </c>
      <c r="D11" s="14">
        <v>11</v>
      </c>
      <c r="E11" s="14">
        <v>0.9</v>
      </c>
      <c r="F11" s="14">
        <f>G11+6.9-0.9+0.35</f>
        <v>23.180000000000007</v>
      </c>
      <c r="G11" s="14">
        <f>16.6+0.23</f>
        <v>16.830000000000002</v>
      </c>
      <c r="H11" s="14">
        <f t="shared" si="8"/>
        <v>6.350000000000005</v>
      </c>
      <c r="I11" s="14">
        <v>6.48</v>
      </c>
      <c r="J11" s="14">
        <f t="shared" si="1"/>
        <v>41.56</v>
      </c>
      <c r="K11" s="9">
        <f>L11+28393+3082</f>
        <v>835542</v>
      </c>
      <c r="L11" s="9">
        <v>804067</v>
      </c>
      <c r="M11" s="9">
        <f t="shared" si="2"/>
        <v>31475</v>
      </c>
      <c r="N11" s="9">
        <f>850574+2267+918</f>
        <v>853759</v>
      </c>
      <c r="O11" s="9">
        <f t="shared" si="3"/>
        <v>1689301</v>
      </c>
      <c r="P11" s="9">
        <v>196629</v>
      </c>
      <c r="Q11" s="21">
        <f>522938+570+7530</f>
        <v>531038</v>
      </c>
      <c r="R11" s="9">
        <f>Q11</f>
        <v>531038</v>
      </c>
      <c r="S11" s="9">
        <f>T11+U11</f>
        <v>775253</v>
      </c>
      <c r="T11" s="9">
        <f>506563+190000</f>
        <v>696563</v>
      </c>
      <c r="U11" s="9">
        <v>78690</v>
      </c>
      <c r="V11" s="9">
        <f>15359+3880</f>
        <v>19239</v>
      </c>
      <c r="W11" s="9">
        <v>68078</v>
      </c>
      <c r="X11" s="9">
        <v>182956</v>
      </c>
      <c r="Y11" s="9">
        <v>34760</v>
      </c>
      <c r="Z11" s="9">
        <f>23840+8287</f>
        <v>32127</v>
      </c>
      <c r="AA11" s="21">
        <v>0</v>
      </c>
      <c r="AB11" s="21">
        <f t="shared" si="9"/>
        <v>1608691</v>
      </c>
      <c r="AC11" s="9">
        <v>9500</v>
      </c>
      <c r="AD11" s="9">
        <v>16685</v>
      </c>
      <c r="AE11" s="9">
        <v>254203</v>
      </c>
      <c r="AF11" s="9">
        <v>33464</v>
      </c>
      <c r="AG11" s="9">
        <v>206391</v>
      </c>
      <c r="AH11" s="9">
        <f t="shared" si="4"/>
        <v>4014864</v>
      </c>
      <c r="AI11" s="9">
        <v>212</v>
      </c>
      <c r="AJ11" s="9">
        <f t="shared" si="5"/>
        <v>4015076</v>
      </c>
      <c r="AK11" s="21">
        <f t="shared" si="6"/>
        <v>14129</v>
      </c>
      <c r="AL11" s="23" t="s">
        <v>169</v>
      </c>
      <c r="AM11" s="23">
        <v>12577</v>
      </c>
      <c r="AN11" s="23" t="s">
        <v>169</v>
      </c>
      <c r="AO11" s="23">
        <v>1214</v>
      </c>
      <c r="AP11" s="23">
        <v>1190</v>
      </c>
      <c r="AQ11" s="23">
        <v>199</v>
      </c>
      <c r="AR11" s="23">
        <v>163</v>
      </c>
      <c r="AS11" s="23">
        <v>1333</v>
      </c>
      <c r="AT11" s="23">
        <v>16639</v>
      </c>
      <c r="AU11" s="23" t="s">
        <v>169</v>
      </c>
      <c r="AV11" s="23">
        <v>0</v>
      </c>
      <c r="AW11" s="23">
        <v>0</v>
      </c>
      <c r="AX11" s="23">
        <v>0</v>
      </c>
      <c r="AY11" s="23">
        <v>0</v>
      </c>
      <c r="AZ11" s="23">
        <f>8792+449</f>
        <v>9241</v>
      </c>
      <c r="BA11" s="23" t="s">
        <v>169</v>
      </c>
      <c r="BB11" s="23">
        <v>0</v>
      </c>
      <c r="BC11" s="23">
        <f>194+20</f>
        <v>214</v>
      </c>
      <c r="BD11" s="23">
        <v>5</v>
      </c>
      <c r="BE11" s="23" t="s">
        <v>169</v>
      </c>
      <c r="BF11" s="23">
        <v>359</v>
      </c>
      <c r="BG11" s="23" t="s">
        <v>169</v>
      </c>
      <c r="BH11" s="23">
        <v>272</v>
      </c>
      <c r="BI11" s="23" t="s">
        <v>169</v>
      </c>
      <c r="BJ11" s="23">
        <f>87+25</f>
        <v>112</v>
      </c>
      <c r="BK11" s="23">
        <v>628</v>
      </c>
      <c r="BL11" s="9">
        <f t="shared" si="7"/>
        <v>528680</v>
      </c>
      <c r="BM11" s="23" t="s">
        <v>169</v>
      </c>
      <c r="BN11" s="23">
        <v>463677</v>
      </c>
      <c r="BO11" s="36" t="s">
        <v>170</v>
      </c>
      <c r="BP11" s="23" t="s">
        <v>170</v>
      </c>
      <c r="BQ11" s="23" t="s">
        <v>169</v>
      </c>
      <c r="BR11" s="23">
        <v>51858</v>
      </c>
      <c r="BS11" s="23">
        <v>10923</v>
      </c>
      <c r="BT11" s="23">
        <v>2222</v>
      </c>
      <c r="BU11" s="18" t="s">
        <v>170</v>
      </c>
      <c r="BV11" s="23">
        <v>398925</v>
      </c>
      <c r="BW11" s="23" t="s">
        <v>169</v>
      </c>
      <c r="BX11" s="23">
        <v>2546</v>
      </c>
      <c r="BY11" s="23">
        <v>2540</v>
      </c>
      <c r="BZ11" s="23">
        <v>1549</v>
      </c>
      <c r="CA11" s="23">
        <v>728</v>
      </c>
      <c r="CB11" s="43">
        <v>586122</v>
      </c>
      <c r="CC11" s="23" t="s">
        <v>169</v>
      </c>
      <c r="CD11" s="23">
        <v>9611.6</v>
      </c>
      <c r="CE11" s="43">
        <v>25344</v>
      </c>
      <c r="CF11" s="43">
        <v>4214</v>
      </c>
      <c r="CG11" s="23" t="s">
        <v>169</v>
      </c>
      <c r="CH11" s="43">
        <v>12923</v>
      </c>
      <c r="CI11" s="23" t="s">
        <v>169</v>
      </c>
      <c r="CJ11" s="43">
        <v>3971</v>
      </c>
      <c r="CK11" s="23" t="s">
        <v>169</v>
      </c>
      <c r="CL11" s="43">
        <v>275</v>
      </c>
      <c r="CM11" s="43">
        <v>329074</v>
      </c>
      <c r="CN11" s="23">
        <v>158947</v>
      </c>
      <c r="CO11" s="23">
        <v>260714</v>
      </c>
      <c r="CP11" s="23">
        <v>184</v>
      </c>
      <c r="CQ11" s="23">
        <v>65169</v>
      </c>
      <c r="CR11" s="23">
        <v>1755</v>
      </c>
      <c r="CS11" s="23">
        <v>1815</v>
      </c>
      <c r="CT11" s="23">
        <v>3570</v>
      </c>
      <c r="CU11" s="23">
        <v>2490</v>
      </c>
      <c r="CV11" s="23">
        <v>156</v>
      </c>
      <c r="CW11" s="23">
        <v>1612</v>
      </c>
      <c r="CX11" s="23">
        <v>4937</v>
      </c>
      <c r="CY11" s="23">
        <f>SUM(CW11:CX11)</f>
        <v>6549</v>
      </c>
      <c r="CZ11" s="23">
        <v>3711</v>
      </c>
      <c r="DA11" s="23">
        <v>644</v>
      </c>
      <c r="DB11" s="23">
        <v>204</v>
      </c>
      <c r="DC11" s="23">
        <v>15</v>
      </c>
      <c r="DD11" s="23">
        <v>4320</v>
      </c>
      <c r="DE11" s="23">
        <v>8</v>
      </c>
      <c r="DF11" s="23">
        <v>80</v>
      </c>
      <c r="DG11" s="23">
        <v>96.25</v>
      </c>
      <c r="DH11" s="23">
        <v>131</v>
      </c>
      <c r="DI11" s="23">
        <v>15107</v>
      </c>
      <c r="DJ11" s="23">
        <v>772</v>
      </c>
    </row>
    <row r="12" spans="1:114" ht="12.75" customHeight="1">
      <c r="A12" s="3" t="s">
        <v>42</v>
      </c>
      <c r="B12">
        <v>0</v>
      </c>
      <c r="C12" s="14">
        <f t="shared" si="0"/>
        <v>32.53</v>
      </c>
      <c r="D12" s="14">
        <v>22.53</v>
      </c>
      <c r="E12" s="14">
        <v>10</v>
      </c>
      <c r="F12" s="14">
        <v>49.25</v>
      </c>
      <c r="G12" s="14">
        <v>37.5</v>
      </c>
      <c r="H12" s="14">
        <f t="shared" si="8"/>
        <v>11.75</v>
      </c>
      <c r="I12" s="14">
        <v>75.79</v>
      </c>
      <c r="J12" s="14">
        <f t="shared" si="1"/>
        <v>157.57</v>
      </c>
      <c r="K12" s="28">
        <v>1820187</v>
      </c>
      <c r="L12" s="9">
        <v>1293496</v>
      </c>
      <c r="M12" s="9">
        <f t="shared" si="2"/>
        <v>526691</v>
      </c>
      <c r="N12" s="9">
        <v>1549816</v>
      </c>
      <c r="O12" s="9">
        <f t="shared" si="3"/>
        <v>3370003</v>
      </c>
      <c r="P12" s="9">
        <v>512139</v>
      </c>
      <c r="Q12" s="28">
        <v>558910</v>
      </c>
      <c r="R12" s="25">
        <v>504616</v>
      </c>
      <c r="S12" s="25">
        <v>1340355</v>
      </c>
      <c r="T12" s="25">
        <v>1171807</v>
      </c>
      <c r="U12" s="25">
        <v>168548</v>
      </c>
      <c r="V12" s="25">
        <v>117031</v>
      </c>
      <c r="W12" s="25">
        <v>59071</v>
      </c>
      <c r="X12" s="25">
        <v>145855</v>
      </c>
      <c r="Y12" s="25">
        <v>43978</v>
      </c>
      <c r="Z12" s="25">
        <v>33290</v>
      </c>
      <c r="AA12" s="21">
        <v>0</v>
      </c>
      <c r="AB12" s="21">
        <f t="shared" si="9"/>
        <v>2254512</v>
      </c>
      <c r="AC12" s="25">
        <v>59928</v>
      </c>
      <c r="AD12" s="25">
        <v>156784</v>
      </c>
      <c r="AE12" s="25">
        <v>371046</v>
      </c>
      <c r="AF12" s="25">
        <v>98284</v>
      </c>
      <c r="AG12" s="25">
        <v>131646</v>
      </c>
      <c r="AH12" s="9">
        <f t="shared" si="4"/>
        <v>6954342</v>
      </c>
      <c r="AI12" s="9"/>
      <c r="AJ12" s="9">
        <f t="shared" si="5"/>
        <v>6954342</v>
      </c>
      <c r="AK12" s="21">
        <f t="shared" si="6"/>
        <v>21721</v>
      </c>
      <c r="AL12" s="21">
        <v>16323</v>
      </c>
      <c r="AM12" s="21">
        <v>14565</v>
      </c>
      <c r="AN12" s="21">
        <v>14787</v>
      </c>
      <c r="AO12" s="21">
        <v>5576</v>
      </c>
      <c r="AP12" s="21">
        <v>5332</v>
      </c>
      <c r="AQ12" s="21">
        <v>1818</v>
      </c>
      <c r="AR12" s="21">
        <v>6</v>
      </c>
      <c r="AS12" s="34">
        <v>3027</v>
      </c>
      <c r="AT12" s="21" t="s">
        <v>169</v>
      </c>
      <c r="AU12" s="21">
        <v>117</v>
      </c>
      <c r="AV12" s="21">
        <v>206</v>
      </c>
      <c r="AW12" s="21">
        <v>85</v>
      </c>
      <c r="AX12" s="21">
        <v>81</v>
      </c>
      <c r="AY12" s="21">
        <v>8</v>
      </c>
      <c r="AZ12" s="21">
        <v>15658</v>
      </c>
      <c r="BA12" s="21" t="s">
        <v>169</v>
      </c>
      <c r="BB12" s="21">
        <v>148</v>
      </c>
      <c r="BC12" s="21">
        <v>72</v>
      </c>
      <c r="BD12" s="21">
        <v>0</v>
      </c>
      <c r="BE12" s="21">
        <v>414</v>
      </c>
      <c r="BF12" s="21">
        <v>392</v>
      </c>
      <c r="BG12" s="21">
        <v>1133</v>
      </c>
      <c r="BH12" s="21">
        <v>881</v>
      </c>
      <c r="BI12" s="21" t="s">
        <v>169</v>
      </c>
      <c r="BJ12" s="21"/>
      <c r="BK12" s="21" t="s">
        <v>169</v>
      </c>
      <c r="BL12" s="9">
        <f t="shared" si="7"/>
        <v>1144606</v>
      </c>
      <c r="BM12" s="21">
        <v>796012</v>
      </c>
      <c r="BN12" s="21">
        <v>877619</v>
      </c>
      <c r="BO12" s="18" t="s">
        <v>170</v>
      </c>
      <c r="BP12" s="19" t="s">
        <v>170</v>
      </c>
      <c r="BQ12" s="21">
        <v>791302</v>
      </c>
      <c r="BR12" s="21">
        <v>220602</v>
      </c>
      <c r="BS12" s="21">
        <v>26352</v>
      </c>
      <c r="BT12" s="21">
        <v>20033</v>
      </c>
      <c r="BU12" s="18" t="s">
        <v>170</v>
      </c>
      <c r="BV12" s="21" t="s">
        <v>169</v>
      </c>
      <c r="BW12" s="21">
        <v>4934</v>
      </c>
      <c r="BX12" s="9">
        <v>6617</v>
      </c>
      <c r="BY12" s="9">
        <v>3855</v>
      </c>
      <c r="BZ12" s="9">
        <v>3565</v>
      </c>
      <c r="CA12" s="9">
        <v>1830</v>
      </c>
      <c r="CB12" s="21">
        <v>1427206</v>
      </c>
      <c r="CC12" s="20" t="s">
        <v>169</v>
      </c>
      <c r="CD12" s="21">
        <v>12037</v>
      </c>
      <c r="CE12" s="21">
        <v>35346</v>
      </c>
      <c r="CF12">
        <v>34</v>
      </c>
      <c r="CG12" s="9">
        <v>22672</v>
      </c>
      <c r="CH12" s="21">
        <v>14338</v>
      </c>
      <c r="CI12" s="9">
        <v>11937</v>
      </c>
      <c r="CJ12" s="21">
        <v>5170</v>
      </c>
      <c r="CK12" s="21" t="s">
        <v>169</v>
      </c>
      <c r="CL12" s="21" t="s">
        <v>169</v>
      </c>
      <c r="CM12" s="21" t="s">
        <v>169</v>
      </c>
      <c r="CN12" s="21">
        <v>306226</v>
      </c>
      <c r="CO12" s="21">
        <v>499920</v>
      </c>
      <c r="CP12" s="21">
        <v>1717</v>
      </c>
      <c r="CQ12" s="21">
        <v>39645</v>
      </c>
      <c r="CR12" s="21">
        <v>4792</v>
      </c>
      <c r="CS12" s="21">
        <v>7555</v>
      </c>
      <c r="CT12" s="21">
        <v>12347</v>
      </c>
      <c r="CU12" s="21">
        <v>6532</v>
      </c>
      <c r="CV12" s="21">
        <v>313</v>
      </c>
      <c r="CW12" s="9">
        <v>6954</v>
      </c>
      <c r="CX12" s="9">
        <v>11034</v>
      </c>
      <c r="CY12" s="9">
        <v>17988</v>
      </c>
      <c r="CZ12" s="21">
        <v>8781</v>
      </c>
      <c r="DA12" s="21">
        <v>846</v>
      </c>
      <c r="DB12" s="21">
        <v>504</v>
      </c>
      <c r="DC12" s="21">
        <v>643</v>
      </c>
      <c r="DD12" s="21">
        <v>11776</v>
      </c>
      <c r="DE12" s="21">
        <v>11246</v>
      </c>
      <c r="DF12" s="21">
        <v>530</v>
      </c>
      <c r="DG12" s="21">
        <v>92.75</v>
      </c>
      <c r="DH12" s="21">
        <v>173</v>
      </c>
      <c r="DI12" s="21">
        <v>33050</v>
      </c>
      <c r="DJ12" s="21">
        <v>3285</v>
      </c>
    </row>
    <row r="13" spans="1:115" ht="12.75" customHeight="1">
      <c r="A13" s="3" t="s">
        <v>50</v>
      </c>
      <c r="B13" s="27">
        <v>0</v>
      </c>
      <c r="C13" s="14">
        <f t="shared" si="0"/>
        <v>21.2</v>
      </c>
      <c r="D13" s="47">
        <v>18.2</v>
      </c>
      <c r="E13" s="47">
        <v>3</v>
      </c>
      <c r="F13" s="47">
        <v>28.5</v>
      </c>
      <c r="G13" s="47">
        <v>21</v>
      </c>
      <c r="H13" s="14">
        <f t="shared" si="8"/>
        <v>7.5</v>
      </c>
      <c r="I13" s="47">
        <v>77</v>
      </c>
      <c r="J13" s="14">
        <f t="shared" si="1"/>
        <v>126.7</v>
      </c>
      <c r="K13" s="17">
        <v>1459185</v>
      </c>
      <c r="L13" s="17">
        <v>1216611</v>
      </c>
      <c r="M13" s="9">
        <f t="shared" si="2"/>
        <v>242574</v>
      </c>
      <c r="N13" s="17">
        <v>989025</v>
      </c>
      <c r="O13" s="9">
        <f t="shared" si="3"/>
        <v>2448210</v>
      </c>
      <c r="P13" s="17">
        <v>511007</v>
      </c>
      <c r="Q13" s="29">
        <v>971386</v>
      </c>
      <c r="R13" s="17">
        <v>953677</v>
      </c>
      <c r="S13" s="17">
        <v>419577</v>
      </c>
      <c r="T13" s="17">
        <v>275029</v>
      </c>
      <c r="U13" s="17">
        <v>144548</v>
      </c>
      <c r="V13" s="17">
        <v>38355</v>
      </c>
      <c r="W13" s="17">
        <v>23872</v>
      </c>
      <c r="X13" s="17">
        <v>197474</v>
      </c>
      <c r="Y13" s="17">
        <v>90758</v>
      </c>
      <c r="Z13" s="17">
        <v>3179</v>
      </c>
      <c r="AA13" s="29">
        <v>0</v>
      </c>
      <c r="AB13" s="21">
        <f t="shared" si="9"/>
        <v>1653843</v>
      </c>
      <c r="AC13" s="17">
        <v>82635</v>
      </c>
      <c r="AD13" s="17">
        <v>81818</v>
      </c>
      <c r="AE13" s="17">
        <v>5104</v>
      </c>
      <c r="AF13" s="17">
        <v>44626</v>
      </c>
      <c r="AG13" s="17">
        <v>320268</v>
      </c>
      <c r="AH13" s="9">
        <f t="shared" si="4"/>
        <v>5147511</v>
      </c>
      <c r="AI13" s="17">
        <v>562983</v>
      </c>
      <c r="AJ13" s="9">
        <f t="shared" si="5"/>
        <v>5710494</v>
      </c>
      <c r="AK13" s="21">
        <f t="shared" si="6"/>
        <v>27156</v>
      </c>
      <c r="AL13" s="29">
        <v>20294</v>
      </c>
      <c r="AM13" s="29">
        <v>19783</v>
      </c>
      <c r="AN13" s="29">
        <v>20294</v>
      </c>
      <c r="AO13" s="29">
        <v>216</v>
      </c>
      <c r="AP13" s="29">
        <v>6862</v>
      </c>
      <c r="AQ13" s="29">
        <v>511</v>
      </c>
      <c r="AR13" s="29">
        <v>0</v>
      </c>
      <c r="AS13" s="29">
        <v>216</v>
      </c>
      <c r="AT13" s="29">
        <v>42763</v>
      </c>
      <c r="AU13" s="29" t="s">
        <v>169</v>
      </c>
      <c r="AV13" s="29" t="s">
        <v>169</v>
      </c>
      <c r="AW13" s="29">
        <v>110</v>
      </c>
      <c r="AX13" s="29">
        <v>99</v>
      </c>
      <c r="AY13" s="29">
        <v>99</v>
      </c>
      <c r="AZ13" s="29">
        <v>29634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/>
      <c r="BH13" s="29">
        <v>135</v>
      </c>
      <c r="BI13" s="29">
        <v>0</v>
      </c>
      <c r="BJ13" s="29">
        <v>0</v>
      </c>
      <c r="BK13" s="29">
        <v>0</v>
      </c>
      <c r="BL13" s="9">
        <v>1044912</v>
      </c>
      <c r="BM13" s="29">
        <v>592802</v>
      </c>
      <c r="BN13" s="29">
        <v>849654</v>
      </c>
      <c r="BO13" s="38" t="s">
        <v>170</v>
      </c>
      <c r="BP13" s="33" t="s">
        <v>170</v>
      </c>
      <c r="BQ13" s="29">
        <v>592802</v>
      </c>
      <c r="BR13" s="29">
        <v>165600</v>
      </c>
      <c r="BS13" s="29">
        <v>29658</v>
      </c>
      <c r="BT13" s="39" t="s">
        <v>169</v>
      </c>
      <c r="BU13" s="18" t="s">
        <v>170</v>
      </c>
      <c r="BV13" s="17">
        <v>776773</v>
      </c>
      <c r="BW13" s="41" t="s">
        <v>169</v>
      </c>
      <c r="BX13" s="29">
        <v>2412</v>
      </c>
      <c r="BY13" s="29">
        <v>1845</v>
      </c>
      <c r="BZ13" s="9">
        <v>332</v>
      </c>
      <c r="CA13" s="31">
        <v>2080</v>
      </c>
      <c r="CB13" s="29">
        <v>990366</v>
      </c>
      <c r="CC13" s="41" t="s">
        <v>169</v>
      </c>
      <c r="CD13" s="29" t="s">
        <v>169</v>
      </c>
      <c r="CE13" s="29">
        <v>0</v>
      </c>
      <c r="CF13" s="32">
        <v>0</v>
      </c>
      <c r="CG13" s="17">
        <v>0</v>
      </c>
      <c r="CH13" s="29">
        <v>0</v>
      </c>
      <c r="CI13" s="17">
        <v>0</v>
      </c>
      <c r="CJ13" s="29">
        <v>3350</v>
      </c>
      <c r="CK13" s="29">
        <v>0</v>
      </c>
      <c r="CL13" s="29">
        <v>0</v>
      </c>
      <c r="CM13" s="29">
        <v>0</v>
      </c>
      <c r="CN13" s="29">
        <v>169513</v>
      </c>
      <c r="CO13" s="29">
        <v>322260</v>
      </c>
      <c r="CP13" s="29">
        <v>792</v>
      </c>
      <c r="CQ13" s="29">
        <v>37917</v>
      </c>
      <c r="CR13" s="29">
        <v>3870</v>
      </c>
      <c r="CS13" s="29">
        <v>4731</v>
      </c>
      <c r="CT13" s="29">
        <v>8601</v>
      </c>
      <c r="CU13" s="29">
        <v>3741</v>
      </c>
      <c r="CV13" s="29">
        <v>206</v>
      </c>
      <c r="CW13" s="29">
        <v>2754</v>
      </c>
      <c r="CX13" s="17">
        <v>6506</v>
      </c>
      <c r="CY13" s="17">
        <v>9260</v>
      </c>
      <c r="CZ13" s="17">
        <v>5570</v>
      </c>
      <c r="DA13" s="29">
        <v>438</v>
      </c>
      <c r="DB13" s="29">
        <v>516</v>
      </c>
      <c r="DC13" s="29">
        <v>88</v>
      </c>
      <c r="DD13" s="29">
        <v>10570</v>
      </c>
      <c r="DE13" s="29">
        <v>73</v>
      </c>
      <c r="DF13" s="29">
        <v>10497</v>
      </c>
      <c r="DG13" s="29">
        <v>81</v>
      </c>
      <c r="DH13" s="29">
        <v>162</v>
      </c>
      <c r="DI13" s="29">
        <v>35820</v>
      </c>
      <c r="DJ13" s="29">
        <v>1960</v>
      </c>
      <c r="DK13" s="21"/>
    </row>
    <row r="14" spans="1:114" ht="12.75" customHeight="1">
      <c r="A14" s="3" t="s">
        <v>184</v>
      </c>
      <c r="B14">
        <v>1</v>
      </c>
      <c r="C14" s="14">
        <f t="shared" si="0"/>
        <v>1.5</v>
      </c>
      <c r="D14" s="14">
        <v>1.5</v>
      </c>
      <c r="E14" s="14">
        <v>0</v>
      </c>
      <c r="F14" s="14">
        <v>1.65</v>
      </c>
      <c r="G14" s="14">
        <v>1.65</v>
      </c>
      <c r="H14" s="14">
        <f t="shared" si="8"/>
        <v>0</v>
      </c>
      <c r="I14" s="14">
        <v>1.4</v>
      </c>
      <c r="J14" s="14">
        <f t="shared" si="1"/>
        <v>4.55</v>
      </c>
      <c r="K14" s="9">
        <v>109793</v>
      </c>
      <c r="L14" s="9">
        <v>109793</v>
      </c>
      <c r="M14" s="9">
        <f t="shared" si="2"/>
        <v>0</v>
      </c>
      <c r="N14" s="9">
        <v>39862</v>
      </c>
      <c r="O14" s="9">
        <f t="shared" si="3"/>
        <v>149655</v>
      </c>
      <c r="P14" s="9">
        <v>9853</v>
      </c>
      <c r="Q14" s="21">
        <v>64768</v>
      </c>
      <c r="R14" s="9">
        <v>64768</v>
      </c>
      <c r="S14" s="9">
        <v>32148</v>
      </c>
      <c r="T14" s="9">
        <v>25872</v>
      </c>
      <c r="U14" s="9">
        <v>6276</v>
      </c>
      <c r="V14" s="9">
        <v>546</v>
      </c>
      <c r="W14" s="9">
        <v>1448</v>
      </c>
      <c r="X14" s="9">
        <v>14079</v>
      </c>
      <c r="Y14" s="9">
        <v>3360</v>
      </c>
      <c r="Z14" s="9">
        <v>61</v>
      </c>
      <c r="AA14" s="21">
        <v>0</v>
      </c>
      <c r="AB14" s="21">
        <f t="shared" si="9"/>
        <v>113050</v>
      </c>
      <c r="AC14" s="9">
        <v>6561</v>
      </c>
      <c r="AD14" s="9">
        <v>18740</v>
      </c>
      <c r="AE14" s="9">
        <v>450</v>
      </c>
      <c r="AF14" s="9">
        <v>713</v>
      </c>
      <c r="AG14" s="9">
        <v>3783</v>
      </c>
      <c r="AH14" s="9">
        <f t="shared" si="4"/>
        <v>302805</v>
      </c>
      <c r="AI14" s="9">
        <v>29107</v>
      </c>
      <c r="AJ14" s="9">
        <f t="shared" si="5"/>
        <v>331912</v>
      </c>
      <c r="AK14" s="21">
        <f t="shared" si="6"/>
        <v>1825</v>
      </c>
      <c r="AL14" s="21">
        <v>1444</v>
      </c>
      <c r="AM14" s="21">
        <v>1597</v>
      </c>
      <c r="AN14" s="21">
        <v>1444</v>
      </c>
      <c r="AO14" s="21">
        <v>206</v>
      </c>
      <c r="AP14" s="21">
        <v>228</v>
      </c>
      <c r="AQ14" s="21">
        <v>0</v>
      </c>
      <c r="AR14" s="21">
        <v>0</v>
      </c>
      <c r="AS14" s="21">
        <v>133</v>
      </c>
      <c r="AT14" s="21">
        <v>0</v>
      </c>
      <c r="AU14" s="21">
        <v>0</v>
      </c>
      <c r="AV14" s="21">
        <v>7</v>
      </c>
      <c r="AW14" s="21">
        <v>7</v>
      </c>
      <c r="AX14" s="21">
        <v>7</v>
      </c>
      <c r="AY14" s="21">
        <v>0</v>
      </c>
      <c r="AZ14" s="21">
        <v>3</v>
      </c>
      <c r="BA14" s="21">
        <v>0</v>
      </c>
      <c r="BB14" s="21">
        <v>155</v>
      </c>
      <c r="BC14" s="21">
        <v>10</v>
      </c>
      <c r="BD14" s="21">
        <v>0</v>
      </c>
      <c r="BE14" s="21">
        <v>0</v>
      </c>
      <c r="BF14" s="21">
        <v>0</v>
      </c>
      <c r="BG14" s="21">
        <v>93</v>
      </c>
      <c r="BH14" s="21">
        <v>76</v>
      </c>
      <c r="BI14" s="21">
        <v>7</v>
      </c>
      <c r="BJ14" s="21">
        <v>7</v>
      </c>
      <c r="BK14" s="21">
        <v>0</v>
      </c>
      <c r="BL14" s="9">
        <f t="shared" si="7"/>
        <v>29769</v>
      </c>
      <c r="BM14" s="21">
        <v>22615</v>
      </c>
      <c r="BN14" s="21">
        <v>27133</v>
      </c>
      <c r="BO14" s="18" t="s">
        <v>170</v>
      </c>
      <c r="BP14" s="19" t="s">
        <v>170</v>
      </c>
      <c r="BQ14" s="21">
        <v>22565</v>
      </c>
      <c r="BR14" s="21">
        <v>2636</v>
      </c>
      <c r="BS14" s="20">
        <v>0</v>
      </c>
      <c r="BT14" s="20">
        <v>0</v>
      </c>
      <c r="BU14" s="18" t="s">
        <v>170</v>
      </c>
      <c r="BV14" s="9">
        <v>300</v>
      </c>
      <c r="BW14" s="20">
        <v>15</v>
      </c>
      <c r="BX14" s="9">
        <v>275</v>
      </c>
      <c r="BY14" s="9">
        <v>275</v>
      </c>
      <c r="BZ14" s="9">
        <v>222</v>
      </c>
      <c r="CA14">
        <v>28</v>
      </c>
      <c r="CB14" s="21">
        <v>20680</v>
      </c>
      <c r="CC14" s="21">
        <v>18797</v>
      </c>
      <c r="CD14" s="21">
        <v>371</v>
      </c>
      <c r="CE14" s="21">
        <v>150</v>
      </c>
      <c r="CF14">
        <v>10</v>
      </c>
      <c r="CG14" s="9">
        <v>20</v>
      </c>
      <c r="CH14" s="21">
        <v>20</v>
      </c>
      <c r="CI14" s="9">
        <v>314</v>
      </c>
      <c r="CJ14" s="21">
        <v>297</v>
      </c>
      <c r="CK14" s="21">
        <v>26</v>
      </c>
      <c r="CL14" s="21">
        <v>19</v>
      </c>
      <c r="CM14" s="21">
        <v>0</v>
      </c>
      <c r="CN14" s="21">
        <v>5579</v>
      </c>
      <c r="CO14" s="21">
        <v>6000</v>
      </c>
      <c r="CP14" s="21">
        <v>187</v>
      </c>
      <c r="CQ14" s="21">
        <v>2623</v>
      </c>
      <c r="CR14" s="21">
        <v>166</v>
      </c>
      <c r="CS14" s="21">
        <v>59</v>
      </c>
      <c r="CT14" s="21">
        <v>225</v>
      </c>
      <c r="CU14" s="21">
        <v>10</v>
      </c>
      <c r="CV14" s="21">
        <v>3</v>
      </c>
      <c r="CW14" s="9">
        <v>31</v>
      </c>
      <c r="CX14" s="9">
        <v>5</v>
      </c>
      <c r="CY14" s="9">
        <v>36</v>
      </c>
      <c r="CZ14" s="21">
        <v>19</v>
      </c>
      <c r="DA14" s="21">
        <v>4</v>
      </c>
      <c r="DB14" s="21">
        <v>10</v>
      </c>
      <c r="DC14" s="21">
        <v>0</v>
      </c>
      <c r="DD14" s="21">
        <v>144</v>
      </c>
      <c r="DE14" s="21">
        <v>0</v>
      </c>
      <c r="DF14" s="21">
        <v>120</v>
      </c>
      <c r="DG14" s="21">
        <v>74.5</v>
      </c>
      <c r="DH14" s="21">
        <v>70</v>
      </c>
      <c r="DI14" s="21" t="s">
        <v>169</v>
      </c>
      <c r="DJ14" s="21">
        <v>33</v>
      </c>
    </row>
    <row r="15" spans="1:114" ht="12.75" customHeight="1">
      <c r="A15" s="3" t="s">
        <v>220</v>
      </c>
      <c r="B15">
        <v>0</v>
      </c>
      <c r="C15" s="14">
        <f t="shared" si="0"/>
        <v>8.63</v>
      </c>
      <c r="D15" s="14">
        <v>8.63</v>
      </c>
      <c r="E15" s="14">
        <v>0</v>
      </c>
      <c r="F15" s="14">
        <v>7</v>
      </c>
      <c r="G15" s="14">
        <v>6</v>
      </c>
      <c r="H15" s="14">
        <f t="shared" si="8"/>
        <v>1</v>
      </c>
      <c r="I15" s="14">
        <v>5.96</v>
      </c>
      <c r="J15" s="14">
        <f t="shared" si="1"/>
        <v>21.59</v>
      </c>
      <c r="K15" s="9">
        <v>379552</v>
      </c>
      <c r="L15" s="9">
        <v>294624</v>
      </c>
      <c r="M15" s="9">
        <f t="shared" si="2"/>
        <v>84928</v>
      </c>
      <c r="N15" s="9">
        <v>232564</v>
      </c>
      <c r="O15" s="9">
        <f t="shared" si="3"/>
        <v>612116</v>
      </c>
      <c r="P15" s="9">
        <v>47669</v>
      </c>
      <c r="Q15" s="21">
        <v>196125</v>
      </c>
      <c r="R15" s="9">
        <v>196125</v>
      </c>
      <c r="S15" s="9">
        <v>55284</v>
      </c>
      <c r="T15" s="9">
        <v>49018</v>
      </c>
      <c r="U15" s="9">
        <v>6266</v>
      </c>
      <c r="V15" s="9">
        <v>0</v>
      </c>
      <c r="W15" s="9">
        <v>13859</v>
      </c>
      <c r="X15" s="9">
        <v>142343</v>
      </c>
      <c r="Y15" s="9">
        <v>130113</v>
      </c>
      <c r="Z15" s="9">
        <v>10858</v>
      </c>
      <c r="AA15" s="30">
        <v>130113</v>
      </c>
      <c r="AB15" s="21">
        <f t="shared" si="9"/>
        <v>548582</v>
      </c>
      <c r="AC15" s="9">
        <v>33841</v>
      </c>
      <c r="AD15" s="9">
        <v>5778</v>
      </c>
      <c r="AE15" s="9">
        <v>5724</v>
      </c>
      <c r="AF15" s="9">
        <v>35838</v>
      </c>
      <c r="AG15" s="9">
        <v>60285</v>
      </c>
      <c r="AH15" s="9">
        <f t="shared" si="4"/>
        <v>1349833</v>
      </c>
      <c r="AI15" s="9"/>
      <c r="AJ15" s="9">
        <f t="shared" si="5"/>
        <v>1349833</v>
      </c>
      <c r="AK15" s="21">
        <f t="shared" si="6"/>
        <v>8378</v>
      </c>
      <c r="AL15" s="21">
        <v>6081</v>
      </c>
      <c r="AM15" s="21">
        <v>6458</v>
      </c>
      <c r="AN15" s="21">
        <v>6029</v>
      </c>
      <c r="AO15" s="21">
        <v>62</v>
      </c>
      <c r="AP15" s="21">
        <v>1897</v>
      </c>
      <c r="AQ15" s="21">
        <v>23</v>
      </c>
      <c r="AR15" s="21">
        <v>0</v>
      </c>
      <c r="AS15" s="21">
        <v>133</v>
      </c>
      <c r="AT15" s="21">
        <v>0</v>
      </c>
      <c r="AU15" s="21">
        <v>0</v>
      </c>
      <c r="AV15" s="21">
        <v>38</v>
      </c>
      <c r="AW15" s="21">
        <v>38</v>
      </c>
      <c r="AX15" s="21">
        <v>38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4</v>
      </c>
      <c r="BF15" s="21">
        <v>4</v>
      </c>
      <c r="BG15" s="21">
        <v>256</v>
      </c>
      <c r="BH15" s="21">
        <v>130</v>
      </c>
      <c r="BI15" s="30" t="s">
        <v>169</v>
      </c>
      <c r="BJ15" s="30" t="s">
        <v>169</v>
      </c>
      <c r="BK15" s="21">
        <v>0</v>
      </c>
      <c r="BL15" s="9">
        <f t="shared" si="7"/>
        <v>45780</v>
      </c>
      <c r="BM15" s="21">
        <v>41321</v>
      </c>
      <c r="BN15" s="21">
        <v>41996</v>
      </c>
      <c r="BO15" s="18" t="s">
        <v>170</v>
      </c>
      <c r="BP15" s="19" t="s">
        <v>170</v>
      </c>
      <c r="BQ15" s="21">
        <v>40906</v>
      </c>
      <c r="BR15" s="21">
        <v>3639</v>
      </c>
      <c r="BS15" s="21">
        <v>134</v>
      </c>
      <c r="BT15" s="20">
        <v>11</v>
      </c>
      <c r="BU15" s="18" t="s">
        <v>170</v>
      </c>
      <c r="BV15" s="9">
        <v>8</v>
      </c>
      <c r="BW15" s="20">
        <v>8</v>
      </c>
      <c r="BX15" s="9">
        <v>363</v>
      </c>
      <c r="BY15" s="9">
        <v>363</v>
      </c>
      <c r="BZ15" s="9">
        <v>307</v>
      </c>
      <c r="CA15">
        <v>18</v>
      </c>
      <c r="CB15" s="21">
        <v>511</v>
      </c>
      <c r="CC15" s="20">
        <v>74</v>
      </c>
      <c r="CD15" s="21">
        <v>0</v>
      </c>
      <c r="CE15" s="21">
        <v>0</v>
      </c>
      <c r="CF15">
        <v>0</v>
      </c>
      <c r="CG15" s="9">
        <v>13</v>
      </c>
      <c r="CH15" s="21">
        <v>11</v>
      </c>
      <c r="CI15" s="9">
        <v>1148</v>
      </c>
      <c r="CJ15" s="21">
        <v>557</v>
      </c>
      <c r="CK15" s="21">
        <v>336</v>
      </c>
      <c r="CL15" s="21">
        <v>328</v>
      </c>
      <c r="CM15" s="21">
        <v>0</v>
      </c>
      <c r="CN15" s="21">
        <v>17774</v>
      </c>
      <c r="CO15" s="21">
        <v>4863</v>
      </c>
      <c r="CP15" s="21">
        <v>0</v>
      </c>
      <c r="CQ15" s="21">
        <v>3844</v>
      </c>
      <c r="CR15" s="21">
        <v>156</v>
      </c>
      <c r="CS15" s="21">
        <v>0</v>
      </c>
      <c r="CT15" s="21">
        <v>156</v>
      </c>
      <c r="CU15" s="21">
        <v>0</v>
      </c>
      <c r="CV15" s="21">
        <v>0</v>
      </c>
      <c r="CW15" s="9">
        <v>1663</v>
      </c>
      <c r="CX15" s="9">
        <v>2379</v>
      </c>
      <c r="CY15" s="9">
        <v>4042</v>
      </c>
      <c r="CZ15" s="21">
        <v>919</v>
      </c>
      <c r="DA15" s="21">
        <v>210</v>
      </c>
      <c r="DB15" s="21">
        <v>94</v>
      </c>
      <c r="DC15" s="21">
        <v>176</v>
      </c>
      <c r="DD15" s="21">
        <v>2116</v>
      </c>
      <c r="DE15" s="21">
        <v>72</v>
      </c>
      <c r="DF15" s="21">
        <v>25</v>
      </c>
      <c r="DG15" s="21">
        <v>76</v>
      </c>
      <c r="DH15" s="21">
        <v>60</v>
      </c>
      <c r="DI15" s="21">
        <v>3159</v>
      </c>
      <c r="DJ15" s="21">
        <v>148</v>
      </c>
    </row>
    <row r="16" spans="1:114" ht="12.75" customHeight="1">
      <c r="A16" s="3" t="s">
        <v>123</v>
      </c>
      <c r="B16">
        <v>2</v>
      </c>
      <c r="C16" s="14">
        <f t="shared" si="0"/>
        <v>29</v>
      </c>
      <c r="D16" s="14">
        <v>24</v>
      </c>
      <c r="E16" s="14">
        <v>5</v>
      </c>
      <c r="F16" s="14">
        <v>58</v>
      </c>
      <c r="G16" s="14">
        <v>28</v>
      </c>
      <c r="H16" s="14">
        <f t="shared" si="8"/>
        <v>30</v>
      </c>
      <c r="I16" s="14">
        <v>61</v>
      </c>
      <c r="J16" s="14">
        <f t="shared" si="1"/>
        <v>148</v>
      </c>
      <c r="K16" s="9">
        <v>1935365</v>
      </c>
      <c r="L16" s="9">
        <v>1535666</v>
      </c>
      <c r="M16" s="9">
        <f t="shared" si="2"/>
        <v>399699</v>
      </c>
      <c r="N16" s="9">
        <v>1838561</v>
      </c>
      <c r="O16" s="9">
        <f t="shared" si="3"/>
        <v>3773926</v>
      </c>
      <c r="P16" s="9">
        <v>364878</v>
      </c>
      <c r="Q16" s="21">
        <v>889952</v>
      </c>
      <c r="R16" s="9">
        <v>889952</v>
      </c>
      <c r="S16" s="9">
        <v>794598</v>
      </c>
      <c r="T16" s="9">
        <v>448037</v>
      </c>
      <c r="U16" s="9">
        <v>346561</v>
      </c>
      <c r="V16" s="9">
        <v>30259</v>
      </c>
      <c r="W16" s="9">
        <v>28604</v>
      </c>
      <c r="X16" s="9">
        <v>88547</v>
      </c>
      <c r="Y16" s="9">
        <v>51379</v>
      </c>
      <c r="Z16" s="9">
        <v>84235</v>
      </c>
      <c r="AA16" s="21" t="s">
        <v>169</v>
      </c>
      <c r="AB16" s="21">
        <f>Q16+S16+V16+W16+X16+Z16</f>
        <v>1916195</v>
      </c>
      <c r="AC16" s="9">
        <v>51318</v>
      </c>
      <c r="AD16" s="9">
        <v>29840</v>
      </c>
      <c r="AE16" s="9">
        <v>148630</v>
      </c>
      <c r="AF16" s="9">
        <v>69794</v>
      </c>
      <c r="AG16" s="9">
        <v>210229</v>
      </c>
      <c r="AH16" s="9">
        <f t="shared" si="4"/>
        <v>6564810</v>
      </c>
      <c r="AI16" s="9"/>
      <c r="AJ16" s="9">
        <f t="shared" si="5"/>
        <v>6564810</v>
      </c>
      <c r="AK16" s="21">
        <f>AM16+AP16+AQ16</f>
        <v>14691</v>
      </c>
      <c r="AL16" s="21">
        <v>8165</v>
      </c>
      <c r="AM16" s="21">
        <v>10378</v>
      </c>
      <c r="AN16" s="21">
        <v>8165</v>
      </c>
      <c r="AO16" s="21" t="s">
        <v>169</v>
      </c>
      <c r="AP16" s="21">
        <v>3900</v>
      </c>
      <c r="AQ16" s="21">
        <v>413</v>
      </c>
      <c r="AR16" s="21" t="s">
        <v>169</v>
      </c>
      <c r="AS16" s="21" t="s">
        <v>169</v>
      </c>
      <c r="AT16" s="21">
        <v>15586</v>
      </c>
      <c r="AU16" s="21" t="s">
        <v>169</v>
      </c>
      <c r="AV16" s="21" t="s">
        <v>169</v>
      </c>
      <c r="AW16" s="21" t="s">
        <v>169</v>
      </c>
      <c r="AX16" s="21" t="s">
        <v>169</v>
      </c>
      <c r="AY16" s="21" t="s">
        <v>169</v>
      </c>
      <c r="AZ16" s="21">
        <v>23973</v>
      </c>
      <c r="BA16" s="21" t="s">
        <v>169</v>
      </c>
      <c r="BB16" s="21">
        <v>430</v>
      </c>
      <c r="BC16" s="21" t="s">
        <v>169</v>
      </c>
      <c r="BD16" s="21" t="s">
        <v>169</v>
      </c>
      <c r="BE16" s="21" t="s">
        <v>169</v>
      </c>
      <c r="BF16" s="21" t="s">
        <v>169</v>
      </c>
      <c r="BG16" s="21">
        <v>5129</v>
      </c>
      <c r="BH16" s="21">
        <v>3053</v>
      </c>
      <c r="BI16" s="21">
        <v>337</v>
      </c>
      <c r="BJ16" s="21">
        <v>64</v>
      </c>
      <c r="BK16" s="21" t="s">
        <v>169</v>
      </c>
      <c r="BL16" s="9">
        <f t="shared" si="7"/>
        <v>1213894</v>
      </c>
      <c r="BM16" s="21">
        <v>702747</v>
      </c>
      <c r="BN16" s="21">
        <v>968381</v>
      </c>
      <c r="BO16" s="18" t="s">
        <v>170</v>
      </c>
      <c r="BP16" s="19" t="s">
        <v>170</v>
      </c>
      <c r="BQ16" s="21">
        <v>702747</v>
      </c>
      <c r="BR16" s="21">
        <v>218557</v>
      </c>
      <c r="BS16" s="21">
        <v>10275</v>
      </c>
      <c r="BT16" s="21">
        <v>16681</v>
      </c>
      <c r="BU16" s="18" t="s">
        <v>170</v>
      </c>
      <c r="BV16" s="9">
        <v>1508654</v>
      </c>
      <c r="BW16" s="20" t="s">
        <v>169</v>
      </c>
      <c r="BX16" s="9">
        <v>4658</v>
      </c>
      <c r="BY16" s="9">
        <v>4574</v>
      </c>
      <c r="BZ16" s="9">
        <v>2541</v>
      </c>
      <c r="CA16">
        <v>1751</v>
      </c>
      <c r="CB16" s="21">
        <v>3063144</v>
      </c>
      <c r="CC16" s="20" t="s">
        <v>169</v>
      </c>
      <c r="CD16" s="21">
        <v>1327.5</v>
      </c>
      <c r="CE16" s="21" t="s">
        <v>169</v>
      </c>
      <c r="CF16">
        <v>59780</v>
      </c>
      <c r="CG16" s="9">
        <v>20967</v>
      </c>
      <c r="CH16" s="21" t="s">
        <v>169</v>
      </c>
      <c r="CI16" s="9">
        <v>6337</v>
      </c>
      <c r="CJ16" s="21">
        <v>3053</v>
      </c>
      <c r="CK16" s="21">
        <v>1401</v>
      </c>
      <c r="CL16" s="21">
        <v>434</v>
      </c>
      <c r="CM16" s="21" t="s">
        <v>169</v>
      </c>
      <c r="CN16" s="21">
        <v>488124</v>
      </c>
      <c r="CO16" s="21">
        <v>365923</v>
      </c>
      <c r="CP16" s="21" t="s">
        <v>169</v>
      </c>
      <c r="CQ16" s="21">
        <v>18898</v>
      </c>
      <c r="CR16" s="21">
        <v>1956</v>
      </c>
      <c r="CS16" s="21">
        <v>3925</v>
      </c>
      <c r="CT16" s="21">
        <v>5881</v>
      </c>
      <c r="CU16" s="21">
        <v>4526</v>
      </c>
      <c r="CV16" s="21">
        <v>26</v>
      </c>
      <c r="CW16" s="9">
        <v>1206</v>
      </c>
      <c r="CX16" s="9">
        <v>4088</v>
      </c>
      <c r="CY16" s="9">
        <v>5294</v>
      </c>
      <c r="CZ16" s="21">
        <v>1978</v>
      </c>
      <c r="DA16" s="21">
        <v>101</v>
      </c>
      <c r="DB16" s="21">
        <v>884</v>
      </c>
      <c r="DC16" s="21">
        <v>1149</v>
      </c>
      <c r="DD16" s="21">
        <v>17887</v>
      </c>
      <c r="DE16" s="21">
        <v>17398</v>
      </c>
      <c r="DF16" s="21">
        <v>489</v>
      </c>
      <c r="DG16" s="21">
        <v>91</v>
      </c>
      <c r="DH16" s="21">
        <v>190</v>
      </c>
      <c r="DI16" s="21">
        <v>35000</v>
      </c>
      <c r="DJ16" s="21">
        <v>2601</v>
      </c>
    </row>
    <row r="17" spans="1:114" ht="12.75" customHeight="1">
      <c r="A17" s="3" t="s">
        <v>199</v>
      </c>
      <c r="B17">
        <v>0</v>
      </c>
      <c r="C17" s="14">
        <f t="shared" si="0"/>
        <v>13.53</v>
      </c>
      <c r="D17" s="14">
        <v>13.53</v>
      </c>
      <c r="E17" s="14">
        <v>0</v>
      </c>
      <c r="F17" s="14">
        <v>36</v>
      </c>
      <c r="G17" s="14">
        <v>28</v>
      </c>
      <c r="H17" s="14">
        <f t="shared" si="8"/>
        <v>8</v>
      </c>
      <c r="I17" s="14">
        <v>20.58</v>
      </c>
      <c r="J17" s="14">
        <f t="shared" si="1"/>
        <v>70.11</v>
      </c>
      <c r="K17" s="9">
        <v>906628</v>
      </c>
      <c r="L17" s="9">
        <v>906628</v>
      </c>
      <c r="M17" s="9">
        <f t="shared" si="2"/>
        <v>0</v>
      </c>
      <c r="N17" s="9">
        <v>1329638</v>
      </c>
      <c r="O17" s="9">
        <f t="shared" si="3"/>
        <v>2236266</v>
      </c>
      <c r="P17" s="9">
        <v>248870</v>
      </c>
      <c r="Q17" s="21">
        <v>790813</v>
      </c>
      <c r="R17" s="9">
        <v>790813</v>
      </c>
      <c r="S17" s="9">
        <v>851128</v>
      </c>
      <c r="T17" s="9">
        <v>603698</v>
      </c>
      <c r="U17" s="9">
        <v>247430</v>
      </c>
      <c r="V17" s="9">
        <v>41466</v>
      </c>
      <c r="W17" s="9">
        <v>39722</v>
      </c>
      <c r="X17" s="9">
        <v>186700</v>
      </c>
      <c r="Y17" s="9">
        <v>66841</v>
      </c>
      <c r="Z17" s="9">
        <v>91842</v>
      </c>
      <c r="AA17" s="21">
        <v>0</v>
      </c>
      <c r="AB17" s="21">
        <f t="shared" si="9"/>
        <v>2001671</v>
      </c>
      <c r="AC17" s="9">
        <v>30766</v>
      </c>
      <c r="AD17" s="9">
        <v>36823</v>
      </c>
      <c r="AE17" s="9">
        <v>244958</v>
      </c>
      <c r="AF17" s="9">
        <v>26162</v>
      </c>
      <c r="AG17" s="9">
        <v>198737</v>
      </c>
      <c r="AH17" s="9">
        <f t="shared" si="4"/>
        <v>5024253</v>
      </c>
      <c r="AI17" s="9">
        <v>536720</v>
      </c>
      <c r="AJ17" s="9">
        <f t="shared" si="5"/>
        <v>5560973</v>
      </c>
      <c r="AK17" s="21">
        <f t="shared" si="6"/>
        <v>22893</v>
      </c>
      <c r="AL17" s="21">
        <v>14723</v>
      </c>
      <c r="AM17" s="21">
        <v>18524</v>
      </c>
      <c r="AN17" s="21">
        <v>14514</v>
      </c>
      <c r="AO17" s="21">
        <v>862</v>
      </c>
      <c r="AP17" s="21">
        <v>4155</v>
      </c>
      <c r="AQ17" s="21">
        <v>214</v>
      </c>
      <c r="AR17" s="21">
        <v>0</v>
      </c>
      <c r="AS17" s="21">
        <v>1489</v>
      </c>
      <c r="AT17" s="21">
        <v>0</v>
      </c>
      <c r="AU17" s="21">
        <v>0</v>
      </c>
      <c r="AV17" s="21">
        <v>302</v>
      </c>
      <c r="AW17" s="21">
        <v>197</v>
      </c>
      <c r="AX17" s="21">
        <v>76</v>
      </c>
      <c r="AY17" s="21">
        <v>197</v>
      </c>
      <c r="AZ17" s="21">
        <v>43022</v>
      </c>
      <c r="BA17" s="21">
        <v>0</v>
      </c>
      <c r="BB17" s="21">
        <v>84</v>
      </c>
      <c r="BC17" s="21">
        <v>34</v>
      </c>
      <c r="BD17" s="21">
        <v>0</v>
      </c>
      <c r="BE17" s="21">
        <v>128</v>
      </c>
      <c r="BF17" s="21">
        <v>75</v>
      </c>
      <c r="BG17" s="21">
        <v>755</v>
      </c>
      <c r="BH17" s="21">
        <v>512</v>
      </c>
      <c r="BI17" s="21">
        <v>350</v>
      </c>
      <c r="BJ17" s="21">
        <v>24</v>
      </c>
      <c r="BK17" s="21">
        <v>109</v>
      </c>
      <c r="BL17" s="9">
        <f t="shared" si="7"/>
        <v>692410</v>
      </c>
      <c r="BM17" s="21">
        <v>424520</v>
      </c>
      <c r="BN17" s="21">
        <v>583713</v>
      </c>
      <c r="BO17" s="18" t="s">
        <v>170</v>
      </c>
      <c r="BP17" s="19" t="s">
        <v>170</v>
      </c>
      <c r="BQ17" s="21">
        <v>414841</v>
      </c>
      <c r="BR17" s="21">
        <v>97156</v>
      </c>
      <c r="BS17" s="21">
        <v>11541</v>
      </c>
      <c r="BT17" s="21">
        <v>0</v>
      </c>
      <c r="BU17" s="18" t="s">
        <v>170</v>
      </c>
      <c r="BV17" s="9">
        <v>0</v>
      </c>
      <c r="BW17" s="20">
        <v>0</v>
      </c>
      <c r="BX17" s="9">
        <v>5889</v>
      </c>
      <c r="BY17" s="9">
        <v>5456</v>
      </c>
      <c r="BZ17" s="9">
        <v>2767</v>
      </c>
      <c r="CA17" s="9">
        <v>2873</v>
      </c>
      <c r="CB17" s="21">
        <v>2398553</v>
      </c>
      <c r="CC17" s="21">
        <v>4786</v>
      </c>
      <c r="CD17" s="21">
        <v>605</v>
      </c>
      <c r="CE17" s="21">
        <v>12959</v>
      </c>
      <c r="CF17" s="9">
        <v>72</v>
      </c>
      <c r="CG17" s="9">
        <v>4416</v>
      </c>
      <c r="CH17" s="21">
        <v>2364</v>
      </c>
      <c r="CI17" s="9">
        <v>2534</v>
      </c>
      <c r="CJ17" s="21">
        <v>1723</v>
      </c>
      <c r="CK17" s="21">
        <v>2286</v>
      </c>
      <c r="CL17" s="21">
        <v>353</v>
      </c>
      <c r="CM17" s="21">
        <v>6201</v>
      </c>
      <c r="CN17" s="21">
        <v>188019</v>
      </c>
      <c r="CO17" s="21">
        <v>311816</v>
      </c>
      <c r="CP17" s="21">
        <v>13988</v>
      </c>
      <c r="CQ17" s="21">
        <v>63591</v>
      </c>
      <c r="CR17" s="21">
        <v>5968</v>
      </c>
      <c r="CS17" s="21">
        <v>4618</v>
      </c>
      <c r="CT17" s="21">
        <v>10586</v>
      </c>
      <c r="CU17" s="21">
        <v>7555</v>
      </c>
      <c r="CV17" s="21">
        <v>228</v>
      </c>
      <c r="CW17" s="9">
        <v>3772</v>
      </c>
      <c r="CX17" s="9">
        <v>5695</v>
      </c>
      <c r="CY17" s="9">
        <v>9467</v>
      </c>
      <c r="CZ17" s="21">
        <v>2947</v>
      </c>
      <c r="DA17" s="21">
        <v>357</v>
      </c>
      <c r="DB17" s="21">
        <v>263</v>
      </c>
      <c r="DC17" s="21">
        <v>353</v>
      </c>
      <c r="DD17" s="21">
        <v>5703</v>
      </c>
      <c r="DE17" s="21">
        <v>5120</v>
      </c>
      <c r="DF17" s="21">
        <v>583</v>
      </c>
      <c r="DG17" s="21">
        <v>83</v>
      </c>
      <c r="DH17" s="21">
        <v>139</v>
      </c>
      <c r="DI17" s="21">
        <v>30558</v>
      </c>
      <c r="DJ17" s="21">
        <v>1857</v>
      </c>
    </row>
    <row r="18" spans="1:114" ht="12.75" customHeight="1">
      <c r="A18" s="3" t="s">
        <v>27</v>
      </c>
      <c r="B18">
        <v>0</v>
      </c>
      <c r="C18" s="14">
        <f t="shared" si="0"/>
        <v>24.63</v>
      </c>
      <c r="D18" s="14">
        <v>23.63</v>
      </c>
      <c r="E18" s="14">
        <v>1</v>
      </c>
      <c r="F18" s="14">
        <v>56.52</v>
      </c>
      <c r="G18" s="14">
        <v>45.93</v>
      </c>
      <c r="H18" s="14">
        <f t="shared" si="8"/>
        <v>10.590000000000003</v>
      </c>
      <c r="I18" s="14">
        <v>40.7</v>
      </c>
      <c r="J18" s="14">
        <f t="shared" si="1"/>
        <v>121.85000000000001</v>
      </c>
      <c r="K18" s="9">
        <v>1679297</v>
      </c>
      <c r="L18" s="9">
        <v>1643597</v>
      </c>
      <c r="M18" s="9">
        <f t="shared" si="2"/>
        <v>35700</v>
      </c>
      <c r="N18" s="9">
        <v>1849978</v>
      </c>
      <c r="O18" s="9">
        <f t="shared" si="3"/>
        <v>3529275</v>
      </c>
      <c r="P18" s="9">
        <v>543875</v>
      </c>
      <c r="Q18" s="21">
        <v>756154</v>
      </c>
      <c r="R18" s="21" t="s">
        <v>169</v>
      </c>
      <c r="S18" s="9">
        <v>880153</v>
      </c>
      <c r="T18" s="9">
        <v>624816</v>
      </c>
      <c r="U18" s="9">
        <v>255337</v>
      </c>
      <c r="V18" s="9">
        <v>87437</v>
      </c>
      <c r="W18" s="9">
        <v>79352</v>
      </c>
      <c r="X18" s="9">
        <v>204702</v>
      </c>
      <c r="Y18" s="9">
        <v>178248</v>
      </c>
      <c r="Z18" s="21" t="s">
        <v>35</v>
      </c>
      <c r="AA18" s="21">
        <v>1805</v>
      </c>
      <c r="AB18" s="21">
        <f>Q18+S18+V18+W18+X18+AA18</f>
        <v>2009603</v>
      </c>
      <c r="AC18" s="9">
        <v>41000</v>
      </c>
      <c r="AD18" s="9">
        <v>10455</v>
      </c>
      <c r="AE18" s="9">
        <v>256637</v>
      </c>
      <c r="AF18" s="9">
        <v>75000</v>
      </c>
      <c r="AG18" s="9">
        <v>287715</v>
      </c>
      <c r="AH18" s="9">
        <f t="shared" si="4"/>
        <v>6753560</v>
      </c>
      <c r="AI18" s="9"/>
      <c r="AJ18" s="9">
        <f t="shared" si="5"/>
        <v>6753560</v>
      </c>
      <c r="AK18" s="21">
        <f t="shared" si="6"/>
        <v>26192</v>
      </c>
      <c r="AL18" s="21">
        <v>20279</v>
      </c>
      <c r="AM18" s="21">
        <v>21152</v>
      </c>
      <c r="AN18" s="21">
        <v>19866</v>
      </c>
      <c r="AO18" s="21">
        <v>1166</v>
      </c>
      <c r="AP18" s="21">
        <v>4516</v>
      </c>
      <c r="AQ18" s="21">
        <v>253</v>
      </c>
      <c r="AR18" s="21">
        <v>271</v>
      </c>
      <c r="AS18" s="21">
        <v>7473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30582</v>
      </c>
      <c r="BA18" s="21">
        <v>11178</v>
      </c>
      <c r="BB18" s="21"/>
      <c r="BC18" s="21">
        <v>130</v>
      </c>
      <c r="BD18" s="21">
        <v>739</v>
      </c>
      <c r="BE18" s="21">
        <v>208</v>
      </c>
      <c r="BF18" s="21">
        <v>178</v>
      </c>
      <c r="BG18" s="21">
        <v>658</v>
      </c>
      <c r="BH18" s="21">
        <v>359</v>
      </c>
      <c r="BI18" s="21">
        <v>264</v>
      </c>
      <c r="BJ18" s="21">
        <v>490</v>
      </c>
      <c r="BK18" s="21">
        <v>0</v>
      </c>
      <c r="BL18" s="9">
        <f t="shared" si="7"/>
        <v>1152127</v>
      </c>
      <c r="BM18" s="21">
        <v>754404</v>
      </c>
      <c r="BN18" s="21">
        <v>913584</v>
      </c>
      <c r="BO18" s="18" t="s">
        <v>26</v>
      </c>
      <c r="BP18" s="19" t="s">
        <v>26</v>
      </c>
      <c r="BQ18" s="21">
        <v>720395</v>
      </c>
      <c r="BR18" s="21">
        <v>197261</v>
      </c>
      <c r="BS18" s="21">
        <v>22629</v>
      </c>
      <c r="BT18" s="21">
        <v>18653</v>
      </c>
      <c r="BU18" s="18" t="s">
        <v>170</v>
      </c>
      <c r="BV18" s="9">
        <v>673260</v>
      </c>
      <c r="BW18" s="20" t="s">
        <v>25</v>
      </c>
      <c r="BX18" s="9">
        <v>4624</v>
      </c>
      <c r="BY18" s="9">
        <v>4591</v>
      </c>
      <c r="BZ18" s="9">
        <v>3207</v>
      </c>
      <c r="CA18" s="9">
        <v>1088</v>
      </c>
      <c r="CB18" s="21">
        <v>2216083</v>
      </c>
      <c r="CC18" s="20" t="s">
        <v>25</v>
      </c>
      <c r="CD18" s="21">
        <v>4159</v>
      </c>
      <c r="CE18" s="21">
        <v>21651</v>
      </c>
      <c r="CF18" s="9">
        <v>113831</v>
      </c>
      <c r="CG18" s="9">
        <v>5847</v>
      </c>
      <c r="CH18" s="21" t="s">
        <v>25</v>
      </c>
      <c r="CI18" s="9">
        <v>9753</v>
      </c>
      <c r="CJ18" s="21" t="s">
        <v>25</v>
      </c>
      <c r="CK18" s="21">
        <v>947</v>
      </c>
      <c r="CL18" s="21">
        <v>794</v>
      </c>
      <c r="CM18" s="21">
        <v>40</v>
      </c>
      <c r="CN18" s="21">
        <v>274090</v>
      </c>
      <c r="CO18" s="21">
        <v>308339</v>
      </c>
      <c r="CP18" s="21">
        <v>1702</v>
      </c>
      <c r="CQ18" s="21">
        <v>66782</v>
      </c>
      <c r="CR18" s="21" t="s">
        <v>169</v>
      </c>
      <c r="CS18" s="21" t="s">
        <v>169</v>
      </c>
      <c r="CT18" s="21">
        <v>6127</v>
      </c>
      <c r="CU18" s="21">
        <v>2935</v>
      </c>
      <c r="CV18" s="21">
        <v>156</v>
      </c>
      <c r="CW18" s="21" t="s">
        <v>169</v>
      </c>
      <c r="CX18" s="21" t="s">
        <v>169</v>
      </c>
      <c r="CY18" s="9">
        <v>5765</v>
      </c>
      <c r="CZ18" s="21">
        <v>2745</v>
      </c>
      <c r="DA18" s="21">
        <v>324</v>
      </c>
      <c r="DB18" s="21">
        <v>479</v>
      </c>
      <c r="DC18" s="21">
        <v>0</v>
      </c>
      <c r="DD18" s="21">
        <v>9874</v>
      </c>
      <c r="DE18" s="21">
        <v>0</v>
      </c>
      <c r="DF18" s="21">
        <v>843</v>
      </c>
      <c r="DG18" s="21">
        <v>93.5</v>
      </c>
      <c r="DH18" s="21">
        <v>170.5</v>
      </c>
      <c r="DI18" s="21">
        <v>42634</v>
      </c>
      <c r="DJ18" s="21">
        <v>2745</v>
      </c>
    </row>
    <row r="19" spans="1:114" ht="12.75" customHeight="1">
      <c r="A19" s="3" t="s">
        <v>200</v>
      </c>
      <c r="B19" s="20">
        <v>0</v>
      </c>
      <c r="C19" s="14">
        <f t="shared" si="0"/>
        <v>11.49</v>
      </c>
      <c r="D19" s="14">
        <v>11.49</v>
      </c>
      <c r="E19" s="14">
        <v>0</v>
      </c>
      <c r="F19" s="14">
        <v>25.47</v>
      </c>
      <c r="G19" s="14">
        <v>17</v>
      </c>
      <c r="H19" s="14">
        <f t="shared" si="8"/>
        <v>8.469999999999999</v>
      </c>
      <c r="I19" s="14">
        <v>14.68</v>
      </c>
      <c r="J19" s="14">
        <f t="shared" si="1"/>
        <v>51.64</v>
      </c>
      <c r="K19" s="25">
        <v>776198</v>
      </c>
      <c r="L19" s="25">
        <v>776198</v>
      </c>
      <c r="M19" s="9">
        <f t="shared" si="2"/>
        <v>0</v>
      </c>
      <c r="N19" s="25">
        <v>991701.31</v>
      </c>
      <c r="O19" s="9">
        <f t="shared" si="3"/>
        <v>1767899.31</v>
      </c>
      <c r="P19" s="25">
        <v>169374.32</v>
      </c>
      <c r="Q19" s="28">
        <v>368956.44</v>
      </c>
      <c r="R19" s="21" t="s">
        <v>169</v>
      </c>
      <c r="S19" s="25">
        <v>462173.6</v>
      </c>
      <c r="T19" s="25">
        <v>314572.48</v>
      </c>
      <c r="U19" s="25">
        <v>147601.12</v>
      </c>
      <c r="V19" s="25">
        <v>25057.87</v>
      </c>
      <c r="W19" s="25">
        <v>57961.86</v>
      </c>
      <c r="X19" s="9">
        <v>147320.32</v>
      </c>
      <c r="Y19" s="25">
        <v>46176</v>
      </c>
      <c r="Z19" s="25">
        <v>10885.74</v>
      </c>
      <c r="AA19" s="21">
        <v>0</v>
      </c>
      <c r="AB19" s="21">
        <f t="shared" si="9"/>
        <v>1072355.83</v>
      </c>
      <c r="AC19" s="25">
        <v>48809.32</v>
      </c>
      <c r="AD19" s="25">
        <v>87487.81</v>
      </c>
      <c r="AE19" s="25">
        <v>99486.44</v>
      </c>
      <c r="AF19" s="25">
        <v>138330.52</v>
      </c>
      <c r="AG19" s="21" t="s">
        <v>169</v>
      </c>
      <c r="AH19" s="9">
        <f t="shared" si="4"/>
        <v>3383743.55</v>
      </c>
      <c r="AI19" s="25">
        <v>449278</v>
      </c>
      <c r="AJ19" s="9">
        <f t="shared" si="5"/>
        <v>3833021.55</v>
      </c>
      <c r="AK19" s="21">
        <f t="shared" si="6"/>
        <v>21637</v>
      </c>
      <c r="AL19" s="21">
        <v>14976</v>
      </c>
      <c r="AM19" s="21">
        <v>16108</v>
      </c>
      <c r="AN19" s="21">
        <v>13347</v>
      </c>
      <c r="AO19" s="21">
        <v>2892</v>
      </c>
      <c r="AP19" s="21">
        <v>3719</v>
      </c>
      <c r="AQ19" s="21">
        <v>1572</v>
      </c>
      <c r="AR19" s="21">
        <v>238</v>
      </c>
      <c r="AS19" s="21">
        <v>622</v>
      </c>
      <c r="AT19" s="21">
        <v>466</v>
      </c>
      <c r="AU19" s="21">
        <v>466</v>
      </c>
      <c r="AV19" s="21">
        <v>0</v>
      </c>
      <c r="AW19" s="21">
        <v>0</v>
      </c>
      <c r="AX19" s="21">
        <v>11</v>
      </c>
      <c r="AY19" s="21">
        <v>0</v>
      </c>
      <c r="AZ19" s="21">
        <v>82</v>
      </c>
      <c r="BA19" s="21">
        <v>82</v>
      </c>
      <c r="BB19" s="21">
        <v>67</v>
      </c>
      <c r="BC19" s="21">
        <v>3</v>
      </c>
      <c r="BD19" s="21">
        <v>14</v>
      </c>
      <c r="BE19" s="21" t="s">
        <v>169</v>
      </c>
      <c r="BF19" s="21">
        <v>88</v>
      </c>
      <c r="BG19" s="21" t="s">
        <v>169</v>
      </c>
      <c r="BH19" s="21" t="s">
        <v>169</v>
      </c>
      <c r="BI19" s="21" t="s">
        <v>169</v>
      </c>
      <c r="BJ19" s="21">
        <v>9</v>
      </c>
      <c r="BK19" s="21" t="s">
        <v>169</v>
      </c>
      <c r="BL19" s="9">
        <v>632840</v>
      </c>
      <c r="BM19" s="21">
        <v>496536</v>
      </c>
      <c r="BN19" s="21" t="s">
        <v>169</v>
      </c>
      <c r="BO19" s="18" t="s">
        <v>170</v>
      </c>
      <c r="BP19" s="19" t="s">
        <v>170</v>
      </c>
      <c r="BQ19" s="21">
        <v>509883</v>
      </c>
      <c r="BR19" s="21">
        <v>8367</v>
      </c>
      <c r="BS19" s="21">
        <v>12014</v>
      </c>
      <c r="BT19" s="21">
        <v>15499</v>
      </c>
      <c r="BU19" s="18" t="s">
        <v>170</v>
      </c>
      <c r="BV19" s="9">
        <v>22946</v>
      </c>
      <c r="BW19" s="21">
        <v>22946</v>
      </c>
      <c r="BX19" s="9">
        <v>2270</v>
      </c>
      <c r="BY19" s="9">
        <v>2118</v>
      </c>
      <c r="BZ19" s="9">
        <v>1502</v>
      </c>
      <c r="CA19">
        <v>616</v>
      </c>
      <c r="CB19" s="21">
        <v>605746</v>
      </c>
      <c r="CC19" s="20" t="s">
        <v>169</v>
      </c>
      <c r="CD19" s="21">
        <v>16092</v>
      </c>
      <c r="CE19" s="21">
        <v>1675</v>
      </c>
      <c r="CF19" s="20" t="s">
        <v>169</v>
      </c>
      <c r="CG19" s="21" t="s">
        <v>169</v>
      </c>
      <c r="CH19" s="21">
        <v>10237</v>
      </c>
      <c r="CI19" s="9">
        <v>4250</v>
      </c>
      <c r="CJ19" s="21">
        <v>4250</v>
      </c>
      <c r="CK19" s="21" t="s">
        <v>169</v>
      </c>
      <c r="CL19" s="21">
        <v>64</v>
      </c>
      <c r="CM19" s="21" t="s">
        <v>169</v>
      </c>
      <c r="CN19" s="21">
        <v>136067</v>
      </c>
      <c r="CO19" s="21">
        <v>198205</v>
      </c>
      <c r="CP19" s="21">
        <v>8636</v>
      </c>
      <c r="CQ19" s="21">
        <v>32566</v>
      </c>
      <c r="CR19" s="21">
        <v>3668</v>
      </c>
      <c r="CS19" s="21">
        <v>4105</v>
      </c>
      <c r="CT19" s="21">
        <v>7773</v>
      </c>
      <c r="CU19" s="21">
        <v>5375</v>
      </c>
      <c r="CV19" s="21">
        <v>139</v>
      </c>
      <c r="CW19" s="9">
        <v>1442</v>
      </c>
      <c r="CX19" s="9">
        <v>3849</v>
      </c>
      <c r="CY19" s="9">
        <v>5291</v>
      </c>
      <c r="CZ19" s="21">
        <v>3177</v>
      </c>
      <c r="DA19" s="21">
        <v>119</v>
      </c>
      <c r="DB19" s="21">
        <v>224</v>
      </c>
      <c r="DC19" s="21">
        <v>0</v>
      </c>
      <c r="DD19" s="21">
        <v>4248</v>
      </c>
      <c r="DE19" s="21">
        <v>0</v>
      </c>
      <c r="DF19" s="21">
        <v>4248</v>
      </c>
      <c r="DG19" s="21">
        <v>86</v>
      </c>
      <c r="DH19" s="21">
        <v>128</v>
      </c>
      <c r="DI19" s="21">
        <v>27200</v>
      </c>
      <c r="DJ19" s="21">
        <v>5153</v>
      </c>
    </row>
    <row r="20" spans="1:166" s="1" customFormat="1" ht="12.75" customHeight="1">
      <c r="A20" s="3" t="s">
        <v>73</v>
      </c>
      <c r="B20">
        <v>0</v>
      </c>
      <c r="C20" s="14">
        <f t="shared" si="0"/>
        <v>44.632999999999996</v>
      </c>
      <c r="D20" s="14">
        <v>29.633</v>
      </c>
      <c r="E20" s="14">
        <v>15</v>
      </c>
      <c r="F20" s="14">
        <v>55.25</v>
      </c>
      <c r="G20" s="14">
        <v>42.85</v>
      </c>
      <c r="H20" s="14">
        <f t="shared" si="8"/>
        <v>12.399999999999999</v>
      </c>
      <c r="I20" s="14">
        <f>1.59+56.83</f>
        <v>58.42</v>
      </c>
      <c r="J20" s="14">
        <f t="shared" si="1"/>
        <v>158.303</v>
      </c>
      <c r="K20" s="25">
        <v>2409323.11</v>
      </c>
      <c r="L20" s="25">
        <v>1727085.16</v>
      </c>
      <c r="M20" s="9">
        <f t="shared" si="2"/>
        <v>682237.95</v>
      </c>
      <c r="N20" s="25">
        <v>1966963.82</v>
      </c>
      <c r="O20" s="9">
        <f t="shared" si="3"/>
        <v>4376286.93</v>
      </c>
      <c r="P20" s="25">
        <v>641088.69</v>
      </c>
      <c r="Q20" s="28">
        <v>741381</v>
      </c>
      <c r="R20" s="25">
        <v>727614</v>
      </c>
      <c r="S20" s="25">
        <v>1801219</v>
      </c>
      <c r="T20" s="25">
        <v>1406732</v>
      </c>
      <c r="U20" s="25">
        <v>394487</v>
      </c>
      <c r="V20" s="25">
        <v>149049</v>
      </c>
      <c r="W20" s="25">
        <v>7289</v>
      </c>
      <c r="X20" s="25">
        <f>151993+195877.07</f>
        <v>347870.07</v>
      </c>
      <c r="Y20" s="25">
        <v>1235</v>
      </c>
      <c r="Z20" s="25">
        <v>2800</v>
      </c>
      <c r="AA20" s="28">
        <v>0</v>
      </c>
      <c r="AB20" s="21">
        <f t="shared" si="9"/>
        <v>3049608.07</v>
      </c>
      <c r="AC20" s="25">
        <f>103904+5115.41</f>
        <v>109019.41</v>
      </c>
      <c r="AD20" s="25">
        <v>127124.29</v>
      </c>
      <c r="AE20" s="25">
        <v>622626.67</v>
      </c>
      <c r="AF20" s="25">
        <v>62852.81</v>
      </c>
      <c r="AG20" s="25">
        <f>988135.16-5115.41</f>
        <v>983019.75</v>
      </c>
      <c r="AH20" s="9">
        <f t="shared" si="4"/>
        <v>9971626.620000001</v>
      </c>
      <c r="AI20" s="25">
        <v>1121640.87</v>
      </c>
      <c r="AJ20" s="9">
        <f t="shared" si="5"/>
        <v>11093267.490000002</v>
      </c>
      <c r="AK20" s="21">
        <f t="shared" si="6"/>
        <v>30194</v>
      </c>
      <c r="AL20" s="34">
        <v>22260</v>
      </c>
      <c r="AM20" s="34">
        <v>23999</v>
      </c>
      <c r="AN20" s="34">
        <v>22260</v>
      </c>
      <c r="AO20" s="34">
        <v>3478</v>
      </c>
      <c r="AP20" s="34">
        <v>5834</v>
      </c>
      <c r="AQ20" s="34">
        <v>361</v>
      </c>
      <c r="AR20" s="34">
        <v>0</v>
      </c>
      <c r="AS20" s="34">
        <v>1832</v>
      </c>
      <c r="AT20" s="34">
        <v>7142</v>
      </c>
      <c r="AU20" s="35" t="s">
        <v>169</v>
      </c>
      <c r="AV20" s="34">
        <v>89</v>
      </c>
      <c r="AW20" s="35" t="s">
        <v>169</v>
      </c>
      <c r="AX20" s="34">
        <v>57</v>
      </c>
      <c r="AY20" s="34">
        <v>32</v>
      </c>
      <c r="AZ20" s="34">
        <v>67868</v>
      </c>
      <c r="BA20" s="34">
        <v>635</v>
      </c>
      <c r="BB20" s="34">
        <v>47.61</v>
      </c>
      <c r="BC20" s="34">
        <v>55</v>
      </c>
      <c r="BD20" s="35" t="s">
        <v>169</v>
      </c>
      <c r="BE20" s="34">
        <v>228</v>
      </c>
      <c r="BF20" s="34">
        <v>164</v>
      </c>
      <c r="BG20" s="34">
        <v>167</v>
      </c>
      <c r="BH20" s="34">
        <v>167</v>
      </c>
      <c r="BI20" s="34">
        <v>17</v>
      </c>
      <c r="BJ20" s="34">
        <v>11</v>
      </c>
      <c r="BK20" s="35" t="s">
        <v>169</v>
      </c>
      <c r="BL20" s="9">
        <f t="shared" si="7"/>
        <v>1245714</v>
      </c>
      <c r="BM20" s="34">
        <v>854218</v>
      </c>
      <c r="BN20" s="34">
        <v>966400</v>
      </c>
      <c r="BO20" s="37" t="s">
        <v>170</v>
      </c>
      <c r="BP20" s="26" t="s">
        <v>170</v>
      </c>
      <c r="BQ20" s="34">
        <v>854218</v>
      </c>
      <c r="BR20" s="34">
        <v>261712</v>
      </c>
      <c r="BS20" s="34">
        <v>17602</v>
      </c>
      <c r="BT20" s="34">
        <v>0</v>
      </c>
      <c r="BU20" s="18" t="s">
        <v>170</v>
      </c>
      <c r="BV20" s="40">
        <v>630638</v>
      </c>
      <c r="BW20" s="34">
        <v>237883</v>
      </c>
      <c r="BX20" s="40">
        <v>5079</v>
      </c>
      <c r="BY20" s="40">
        <v>5024</v>
      </c>
      <c r="BZ20" s="40">
        <v>3481</v>
      </c>
      <c r="CA20" s="40">
        <v>1217</v>
      </c>
      <c r="CB20" s="34">
        <v>4036579</v>
      </c>
      <c r="CC20" s="42">
        <v>78265</v>
      </c>
      <c r="CD20" s="34">
        <v>5122.61</v>
      </c>
      <c r="CE20" s="34">
        <v>176534</v>
      </c>
      <c r="CF20" s="24">
        <v>8793</v>
      </c>
      <c r="CG20" s="40">
        <v>9115</v>
      </c>
      <c r="CH20" s="34">
        <v>5019</v>
      </c>
      <c r="CI20" s="40">
        <v>890</v>
      </c>
      <c r="CJ20" s="34">
        <v>665</v>
      </c>
      <c r="CK20" s="34">
        <v>368</v>
      </c>
      <c r="CL20" s="34">
        <v>301</v>
      </c>
      <c r="CM20" s="35" t="s">
        <v>169</v>
      </c>
      <c r="CN20" s="34">
        <v>303541</v>
      </c>
      <c r="CO20" s="34">
        <f>SUM(CN20*2.74)</f>
        <v>831702.3400000001</v>
      </c>
      <c r="CP20" s="34">
        <v>1101</v>
      </c>
      <c r="CQ20" s="34">
        <v>56295</v>
      </c>
      <c r="CR20" s="34">
        <v>6816</v>
      </c>
      <c r="CS20" s="34">
        <v>9263</v>
      </c>
      <c r="CT20" s="34">
        <v>16079</v>
      </c>
      <c r="CU20" s="34">
        <v>8905</v>
      </c>
      <c r="CV20" s="34">
        <v>508</v>
      </c>
      <c r="CW20" s="40">
        <v>3664</v>
      </c>
      <c r="CX20" s="40">
        <v>13548</v>
      </c>
      <c r="CY20" s="40">
        <v>17212</v>
      </c>
      <c r="CZ20" s="34">
        <v>7281</v>
      </c>
      <c r="DA20" s="34">
        <v>979</v>
      </c>
      <c r="DB20" s="34">
        <v>458</v>
      </c>
      <c r="DC20" s="34">
        <v>468</v>
      </c>
      <c r="DD20" s="34">
        <v>10638</v>
      </c>
      <c r="DE20" s="34">
        <v>7033</v>
      </c>
      <c r="DF20" s="34">
        <v>3605</v>
      </c>
      <c r="DG20" s="34">
        <v>94.5</v>
      </c>
      <c r="DH20" s="34">
        <v>284</v>
      </c>
      <c r="DI20" s="34">
        <v>52633</v>
      </c>
      <c r="DJ20" s="34">
        <v>4811</v>
      </c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</row>
    <row r="21" spans="1:114" ht="12.75" customHeight="1">
      <c r="A21" s="3" t="s">
        <v>44</v>
      </c>
      <c r="B21">
        <v>1</v>
      </c>
      <c r="C21" s="14">
        <f t="shared" si="0"/>
        <v>26.35</v>
      </c>
      <c r="D21" s="14">
        <v>26.35</v>
      </c>
      <c r="E21" s="14">
        <v>0</v>
      </c>
      <c r="F21" s="14">
        <v>58.04</v>
      </c>
      <c r="G21" s="14">
        <v>36.54</v>
      </c>
      <c r="H21" s="14">
        <f t="shared" si="8"/>
        <v>21.5</v>
      </c>
      <c r="I21" s="14">
        <v>40.97</v>
      </c>
      <c r="J21" s="14">
        <f t="shared" si="1"/>
        <v>125.36</v>
      </c>
      <c r="K21" s="25">
        <v>1816998.87</v>
      </c>
      <c r="L21" s="25">
        <v>1816998.87</v>
      </c>
      <c r="M21" s="9">
        <f t="shared" si="2"/>
        <v>0</v>
      </c>
      <c r="N21" s="25">
        <v>2087505.28</v>
      </c>
      <c r="O21" s="9">
        <f t="shared" si="3"/>
        <v>3904504.1500000004</v>
      </c>
      <c r="P21" s="25">
        <v>597004.48</v>
      </c>
      <c r="Q21" s="28">
        <v>829944</v>
      </c>
      <c r="R21" s="25">
        <v>19816</v>
      </c>
      <c r="S21" s="25">
        <v>1213429</v>
      </c>
      <c r="T21" s="25">
        <v>945432</v>
      </c>
      <c r="U21" s="25">
        <v>267997</v>
      </c>
      <c r="V21" s="25">
        <v>155499</v>
      </c>
      <c r="W21" s="25">
        <v>21900</v>
      </c>
      <c r="X21" s="25">
        <v>528938</v>
      </c>
      <c r="Y21" s="25">
        <v>218938</v>
      </c>
      <c r="Z21" s="25">
        <v>96764</v>
      </c>
      <c r="AA21" s="28">
        <v>5757</v>
      </c>
      <c r="AB21" s="21">
        <f t="shared" si="9"/>
        <v>2852231</v>
      </c>
      <c r="AC21" s="25">
        <v>35802.53</v>
      </c>
      <c r="AD21" s="25">
        <v>134047.13</v>
      </c>
      <c r="AE21" s="25">
        <v>199429.06</v>
      </c>
      <c r="AF21" s="25">
        <v>76108.04</v>
      </c>
      <c r="AG21" s="25">
        <v>192599</v>
      </c>
      <c r="AH21" s="9">
        <f t="shared" si="4"/>
        <v>7991725.390000001</v>
      </c>
      <c r="AI21" s="25"/>
      <c r="AJ21" s="9">
        <f t="shared" si="5"/>
        <v>7991725.390000001</v>
      </c>
      <c r="AK21" s="21">
        <f t="shared" si="6"/>
        <v>33829</v>
      </c>
      <c r="AL21" s="34">
        <v>32806</v>
      </c>
      <c r="AM21" s="34">
        <v>32456</v>
      </c>
      <c r="AN21" s="34">
        <v>0</v>
      </c>
      <c r="AO21" s="34">
        <v>855</v>
      </c>
      <c r="AP21" s="34">
        <v>1023</v>
      </c>
      <c r="AQ21" s="34">
        <v>350</v>
      </c>
      <c r="AR21" s="34">
        <v>0</v>
      </c>
      <c r="AS21" s="34">
        <v>1600</v>
      </c>
      <c r="AT21" s="34">
        <v>11643</v>
      </c>
      <c r="AU21" s="34">
        <v>4276</v>
      </c>
      <c r="AV21" s="34">
        <v>224</v>
      </c>
      <c r="AW21" s="35" t="s">
        <v>169</v>
      </c>
      <c r="AX21" s="34">
        <v>1031</v>
      </c>
      <c r="AY21" s="34">
        <v>60</v>
      </c>
      <c r="AZ21" s="34">
        <v>87749</v>
      </c>
      <c r="BA21" s="35" t="s">
        <v>169</v>
      </c>
      <c r="BB21" s="34">
        <v>1837</v>
      </c>
      <c r="BC21" s="34">
        <v>0</v>
      </c>
      <c r="BD21" s="34">
        <v>206</v>
      </c>
      <c r="BE21" s="34">
        <v>256</v>
      </c>
      <c r="BF21" s="34" t="s">
        <v>169</v>
      </c>
      <c r="BG21" s="34">
        <v>361</v>
      </c>
      <c r="BH21" s="21" t="s">
        <v>169</v>
      </c>
      <c r="BI21" s="21" t="s">
        <v>169</v>
      </c>
      <c r="BJ21" s="21">
        <v>188</v>
      </c>
      <c r="BK21" s="21">
        <v>863</v>
      </c>
      <c r="BL21" s="9">
        <f t="shared" si="7"/>
        <v>997578</v>
      </c>
      <c r="BM21" s="34">
        <v>742167</v>
      </c>
      <c r="BN21" s="34">
        <v>811083</v>
      </c>
      <c r="BO21" s="37" t="s">
        <v>170</v>
      </c>
      <c r="BP21" s="26" t="s">
        <v>170</v>
      </c>
      <c r="BQ21" s="34">
        <v>2688</v>
      </c>
      <c r="BR21" s="34">
        <v>133049</v>
      </c>
      <c r="BS21" s="34">
        <v>34159</v>
      </c>
      <c r="BT21" s="34">
        <v>19287</v>
      </c>
      <c r="BU21" s="18" t="s">
        <v>170</v>
      </c>
      <c r="BV21" s="40">
        <v>444747</v>
      </c>
      <c r="BW21" s="35" t="s">
        <v>169</v>
      </c>
      <c r="BX21" s="40">
        <v>6335</v>
      </c>
      <c r="BY21" s="40">
        <v>4054</v>
      </c>
      <c r="BZ21" s="40">
        <v>4060</v>
      </c>
      <c r="CA21" s="40">
        <v>1678</v>
      </c>
      <c r="CB21" s="34">
        <v>2086254</v>
      </c>
      <c r="CC21" s="42">
        <v>1421</v>
      </c>
      <c r="CD21" s="34">
        <v>5971</v>
      </c>
      <c r="CE21" s="34">
        <v>13774</v>
      </c>
      <c r="CF21" s="24">
        <v>90391</v>
      </c>
      <c r="CG21" s="40">
        <v>57245</v>
      </c>
      <c r="CH21" s="34" t="s">
        <v>169</v>
      </c>
      <c r="CI21" s="40">
        <v>13976</v>
      </c>
      <c r="CJ21" s="21" t="s">
        <v>169</v>
      </c>
      <c r="CK21" s="21" t="s">
        <v>169</v>
      </c>
      <c r="CL21" s="21">
        <v>592</v>
      </c>
      <c r="CM21" s="34">
        <v>14305</v>
      </c>
      <c r="CN21" s="34">
        <v>410902</v>
      </c>
      <c r="CO21" s="34">
        <v>359732</v>
      </c>
      <c r="CP21" s="34">
        <v>881</v>
      </c>
      <c r="CQ21" s="34">
        <v>71502</v>
      </c>
      <c r="CR21" s="34">
        <v>3923</v>
      </c>
      <c r="CS21" s="34">
        <v>5601</v>
      </c>
      <c r="CT21" s="34">
        <v>9524</v>
      </c>
      <c r="CU21" s="34">
        <v>5992</v>
      </c>
      <c r="CV21" s="34">
        <v>401</v>
      </c>
      <c r="CW21" s="40">
        <v>2507</v>
      </c>
      <c r="CX21" s="40">
        <v>8486</v>
      </c>
      <c r="CY21" s="40">
        <v>10993</v>
      </c>
      <c r="CZ21" s="34">
        <v>1702</v>
      </c>
      <c r="DA21" s="34">
        <v>650</v>
      </c>
      <c r="DB21" s="34">
        <v>267</v>
      </c>
      <c r="DC21" s="34">
        <v>228</v>
      </c>
      <c r="DD21" s="34">
        <v>5363</v>
      </c>
      <c r="DE21" s="34">
        <v>160</v>
      </c>
      <c r="DF21" s="34">
        <v>4855</v>
      </c>
      <c r="DG21" s="21">
        <v>81</v>
      </c>
      <c r="DH21" s="21">
        <v>338.5</v>
      </c>
      <c r="DI21" s="34">
        <v>54032</v>
      </c>
      <c r="DJ21" s="34">
        <v>1578.5</v>
      </c>
    </row>
    <row r="22" spans="1:114" ht="12.75" customHeight="1">
      <c r="A22" s="3" t="s">
        <v>222</v>
      </c>
      <c r="B22">
        <v>0</v>
      </c>
      <c r="C22" s="14">
        <f t="shared" si="0"/>
        <v>24.1</v>
      </c>
      <c r="D22" s="14">
        <v>24.1</v>
      </c>
      <c r="E22" s="14">
        <v>0</v>
      </c>
      <c r="F22" s="14">
        <v>43.75</v>
      </c>
      <c r="G22" s="14">
        <v>23.5</v>
      </c>
      <c r="H22" s="14">
        <f t="shared" si="8"/>
        <v>20.25</v>
      </c>
      <c r="I22" s="14">
        <v>31</v>
      </c>
      <c r="J22" s="14">
        <f t="shared" si="1"/>
        <v>98.85</v>
      </c>
      <c r="K22" s="9">
        <v>1558275</v>
      </c>
      <c r="L22" s="9">
        <v>1558275</v>
      </c>
      <c r="M22" s="9">
        <f t="shared" si="2"/>
        <v>0</v>
      </c>
      <c r="N22" s="9">
        <v>1857862</v>
      </c>
      <c r="O22" s="9">
        <f t="shared" si="3"/>
        <v>3416137</v>
      </c>
      <c r="P22" s="9">
        <v>473434</v>
      </c>
      <c r="Q22" s="21">
        <v>515311</v>
      </c>
      <c r="R22" s="9">
        <v>515002</v>
      </c>
      <c r="S22" s="9">
        <v>1017063</v>
      </c>
      <c r="T22" s="9">
        <v>731040</v>
      </c>
      <c r="U22" s="9">
        <v>286023</v>
      </c>
      <c r="V22" s="9">
        <v>36434</v>
      </c>
      <c r="W22" s="9">
        <v>35556</v>
      </c>
      <c r="X22" s="9">
        <v>279268</v>
      </c>
      <c r="Y22" s="9">
        <v>99839</v>
      </c>
      <c r="Z22" s="9">
        <v>78346</v>
      </c>
      <c r="AA22" s="21">
        <v>0</v>
      </c>
      <c r="AB22" s="21">
        <f t="shared" si="9"/>
        <v>1961978</v>
      </c>
      <c r="AC22" s="9">
        <v>88837</v>
      </c>
      <c r="AD22" s="9">
        <v>34130</v>
      </c>
      <c r="AE22" s="9">
        <v>338092</v>
      </c>
      <c r="AF22" s="9">
        <v>85934</v>
      </c>
      <c r="AG22" s="9">
        <v>234769</v>
      </c>
      <c r="AH22" s="9">
        <f t="shared" si="4"/>
        <v>6633311</v>
      </c>
      <c r="AI22" s="9">
        <v>789158</v>
      </c>
      <c r="AJ22" s="9">
        <f t="shared" si="5"/>
        <v>7422469</v>
      </c>
      <c r="AK22" s="21">
        <f t="shared" si="6"/>
        <v>20357</v>
      </c>
      <c r="AL22" s="21">
        <v>11694</v>
      </c>
      <c r="AM22" s="21">
        <v>14649</v>
      </c>
      <c r="AN22" s="21" t="s">
        <v>169</v>
      </c>
      <c r="AO22" s="21">
        <v>2061</v>
      </c>
      <c r="AP22" s="21">
        <v>5210</v>
      </c>
      <c r="AQ22" s="21">
        <v>416</v>
      </c>
      <c r="AR22" s="21">
        <v>82</v>
      </c>
      <c r="AS22" s="21">
        <v>1033</v>
      </c>
      <c r="AT22" s="21">
        <v>8542</v>
      </c>
      <c r="AU22" s="21" t="s">
        <v>169</v>
      </c>
      <c r="AV22" s="21">
        <v>50</v>
      </c>
      <c r="AW22" s="21" t="s">
        <v>169</v>
      </c>
      <c r="AX22" s="21">
        <v>36</v>
      </c>
      <c r="AY22" s="21">
        <v>14</v>
      </c>
      <c r="AZ22" s="21">
        <v>25921</v>
      </c>
      <c r="BA22" s="21" t="s">
        <v>169</v>
      </c>
      <c r="BB22" s="21">
        <v>0</v>
      </c>
      <c r="BC22" s="21">
        <v>232</v>
      </c>
      <c r="BD22" s="21">
        <v>2</v>
      </c>
      <c r="BE22" s="21">
        <v>221</v>
      </c>
      <c r="BF22" s="21" t="s">
        <v>169</v>
      </c>
      <c r="BG22" s="21" t="s">
        <v>169</v>
      </c>
      <c r="BH22" s="21" t="s">
        <v>169</v>
      </c>
      <c r="BI22" s="21" t="s">
        <v>169</v>
      </c>
      <c r="BJ22" s="21" t="s">
        <v>169</v>
      </c>
      <c r="BK22" s="21">
        <v>537</v>
      </c>
      <c r="BL22" s="9">
        <f t="shared" si="7"/>
        <v>1125765</v>
      </c>
      <c r="BM22" s="21">
        <v>911774</v>
      </c>
      <c r="BN22" s="21">
        <v>862124</v>
      </c>
      <c r="BO22" s="18" t="s">
        <v>170</v>
      </c>
      <c r="BP22" s="19" t="s">
        <v>170</v>
      </c>
      <c r="BQ22" s="20" t="s">
        <v>169</v>
      </c>
      <c r="BR22" s="21">
        <v>203769</v>
      </c>
      <c r="BS22" s="21">
        <v>54958</v>
      </c>
      <c r="BT22" s="21">
        <v>4914</v>
      </c>
      <c r="BU22" s="18" t="s">
        <v>170</v>
      </c>
      <c r="BV22" s="9">
        <v>302652</v>
      </c>
      <c r="BW22" s="20" t="s">
        <v>169</v>
      </c>
      <c r="BX22" s="9">
        <v>3039</v>
      </c>
      <c r="BY22" s="9">
        <v>3722</v>
      </c>
      <c r="BZ22" s="9">
        <v>2391</v>
      </c>
      <c r="CA22">
        <v>648</v>
      </c>
      <c r="CB22" s="21">
        <v>1646523</v>
      </c>
      <c r="CC22" s="20" t="s">
        <v>169</v>
      </c>
      <c r="CD22" s="21">
        <v>2270</v>
      </c>
      <c r="CE22" s="21">
        <v>10342</v>
      </c>
      <c r="CF22">
        <v>63129</v>
      </c>
      <c r="CG22" s="9">
        <v>20646</v>
      </c>
      <c r="CH22" s="21" t="s">
        <v>169</v>
      </c>
      <c r="CI22" s="21" t="s">
        <v>169</v>
      </c>
      <c r="CJ22" s="21" t="s">
        <v>169</v>
      </c>
      <c r="CK22" s="21">
        <v>346</v>
      </c>
      <c r="CL22" s="21" t="s">
        <v>169</v>
      </c>
      <c r="CM22" s="21">
        <v>70931</v>
      </c>
      <c r="CN22" s="21">
        <v>266710</v>
      </c>
      <c r="CO22" s="21">
        <v>247645</v>
      </c>
      <c r="CP22" s="21">
        <v>468</v>
      </c>
      <c r="CQ22" s="21">
        <v>19644</v>
      </c>
      <c r="CR22" s="21">
        <v>9344</v>
      </c>
      <c r="CS22" s="21">
        <v>7140</v>
      </c>
      <c r="CT22" s="21">
        <v>16484</v>
      </c>
      <c r="CU22" s="21">
        <v>11633</v>
      </c>
      <c r="CV22" s="21">
        <v>270</v>
      </c>
      <c r="CW22" s="9">
        <v>8010</v>
      </c>
      <c r="CX22" s="9">
        <v>8580</v>
      </c>
      <c r="CY22" s="9">
        <v>16590</v>
      </c>
      <c r="CZ22" s="21">
        <v>12179</v>
      </c>
      <c r="DA22" s="21">
        <v>694</v>
      </c>
      <c r="DB22" s="21">
        <v>385</v>
      </c>
      <c r="DC22" s="21">
        <v>479</v>
      </c>
      <c r="DD22" s="21">
        <v>9182</v>
      </c>
      <c r="DE22" s="21">
        <v>9182</v>
      </c>
      <c r="DF22" s="21">
        <v>0</v>
      </c>
      <c r="DG22" s="21">
        <v>81</v>
      </c>
      <c r="DH22" s="21">
        <v>190.5</v>
      </c>
      <c r="DI22" s="21">
        <v>26265</v>
      </c>
      <c r="DJ22" s="21">
        <v>2724</v>
      </c>
    </row>
    <row r="23" spans="1:114" ht="12.75" customHeight="1">
      <c r="A23" s="3" t="s">
        <v>116</v>
      </c>
      <c r="B23">
        <v>0</v>
      </c>
      <c r="C23" s="14">
        <f t="shared" si="0"/>
        <v>17.8</v>
      </c>
      <c r="D23" s="14">
        <v>17.8</v>
      </c>
      <c r="E23" s="14">
        <v>0</v>
      </c>
      <c r="F23" s="14">
        <v>46</v>
      </c>
      <c r="G23" s="14">
        <v>38</v>
      </c>
      <c r="H23" s="14">
        <f t="shared" si="8"/>
        <v>8</v>
      </c>
      <c r="I23" s="14">
        <v>21.24</v>
      </c>
      <c r="J23" s="14">
        <f t="shared" si="1"/>
        <v>85.03999999999999</v>
      </c>
      <c r="K23" s="9">
        <v>1202947</v>
      </c>
      <c r="L23" s="9">
        <v>1202947</v>
      </c>
      <c r="M23" s="9">
        <f t="shared" si="2"/>
        <v>0</v>
      </c>
      <c r="N23" s="9">
        <v>1709736</v>
      </c>
      <c r="O23" s="9">
        <f t="shared" si="3"/>
        <v>2912683</v>
      </c>
      <c r="P23" s="9">
        <v>239210</v>
      </c>
      <c r="Q23" s="21">
        <v>268118</v>
      </c>
      <c r="R23" s="9">
        <v>268118</v>
      </c>
      <c r="S23" s="9">
        <v>957712</v>
      </c>
      <c r="T23" s="9">
        <v>600043</v>
      </c>
      <c r="U23" s="9">
        <v>357669</v>
      </c>
      <c r="V23" s="9">
        <v>43472</v>
      </c>
      <c r="W23" s="9">
        <v>8512</v>
      </c>
      <c r="X23" s="9">
        <v>141480</v>
      </c>
      <c r="Y23" s="9">
        <v>65801</v>
      </c>
      <c r="Z23" s="9">
        <v>41297</v>
      </c>
      <c r="AA23" s="21">
        <v>0</v>
      </c>
      <c r="AB23" s="21">
        <f t="shared" si="9"/>
        <v>1460591</v>
      </c>
      <c r="AC23" s="9">
        <v>47184</v>
      </c>
      <c r="AD23" s="9">
        <v>12486</v>
      </c>
      <c r="AE23" s="9">
        <v>75514</v>
      </c>
      <c r="AF23" s="9">
        <v>137565</v>
      </c>
      <c r="AG23" s="9">
        <v>195229</v>
      </c>
      <c r="AH23" s="9">
        <f t="shared" si="4"/>
        <v>5080462</v>
      </c>
      <c r="AI23" s="9">
        <v>715502</v>
      </c>
      <c r="AJ23" s="9">
        <f t="shared" si="5"/>
        <v>5795964</v>
      </c>
      <c r="AK23" s="21">
        <f t="shared" si="6"/>
        <v>15979</v>
      </c>
      <c r="AL23" s="21" t="s">
        <v>169</v>
      </c>
      <c r="AM23" s="21">
        <v>10070</v>
      </c>
      <c r="AN23" s="21">
        <v>10144</v>
      </c>
      <c r="AO23" s="21">
        <v>352</v>
      </c>
      <c r="AP23" s="21">
        <v>3216</v>
      </c>
      <c r="AQ23" s="21">
        <v>1130</v>
      </c>
      <c r="AR23" s="21">
        <v>1563</v>
      </c>
      <c r="AS23" s="21">
        <v>6923</v>
      </c>
      <c r="AT23" s="21">
        <v>17027</v>
      </c>
      <c r="AU23" s="21">
        <v>154</v>
      </c>
      <c r="AV23" s="21">
        <v>26</v>
      </c>
      <c r="AW23" s="21">
        <v>548</v>
      </c>
      <c r="AX23" s="21">
        <v>11</v>
      </c>
      <c r="AY23" s="21">
        <v>12</v>
      </c>
      <c r="AZ23" s="21">
        <v>65640</v>
      </c>
      <c r="BA23" s="21">
        <v>23783</v>
      </c>
      <c r="BB23" s="21">
        <v>46.5</v>
      </c>
      <c r="BC23" s="21">
        <v>441</v>
      </c>
      <c r="BD23" s="21">
        <v>17</v>
      </c>
      <c r="BE23" s="21">
        <v>146</v>
      </c>
      <c r="BF23" s="21">
        <v>116</v>
      </c>
      <c r="BG23" s="21">
        <v>260</v>
      </c>
      <c r="BH23" s="21">
        <v>220</v>
      </c>
      <c r="BI23" s="21">
        <v>590</v>
      </c>
      <c r="BJ23" s="21">
        <v>54</v>
      </c>
      <c r="BK23" s="21">
        <v>590</v>
      </c>
      <c r="BL23" s="9">
        <f t="shared" si="7"/>
        <v>708496</v>
      </c>
      <c r="BM23" s="21">
        <v>624283</v>
      </c>
      <c r="BN23" s="21">
        <v>550724</v>
      </c>
      <c r="BO23" s="18" t="s">
        <v>170</v>
      </c>
      <c r="BP23" s="19" t="s">
        <v>170</v>
      </c>
      <c r="BQ23" s="20" t="s">
        <v>169</v>
      </c>
      <c r="BR23" s="21">
        <v>99666</v>
      </c>
      <c r="BS23" s="21">
        <v>34717</v>
      </c>
      <c r="BT23" s="21">
        <v>23389</v>
      </c>
      <c r="BU23" s="18" t="s">
        <v>170</v>
      </c>
      <c r="BV23" s="9">
        <v>374348</v>
      </c>
      <c r="BW23" s="21">
        <v>2676</v>
      </c>
      <c r="BX23" s="9">
        <v>5477</v>
      </c>
      <c r="BY23" s="9">
        <v>5439</v>
      </c>
      <c r="BZ23" s="9">
        <v>2059</v>
      </c>
      <c r="CA23" s="9">
        <v>1046</v>
      </c>
      <c r="CB23" s="21">
        <v>2003660</v>
      </c>
      <c r="CC23" s="21">
        <v>1339392</v>
      </c>
      <c r="CD23" s="21">
        <v>4437</v>
      </c>
      <c r="CE23" s="21">
        <v>31527</v>
      </c>
      <c r="CF23" s="9">
        <v>42132</v>
      </c>
      <c r="CG23" s="9">
        <v>1699</v>
      </c>
      <c r="CH23" s="21">
        <v>1168</v>
      </c>
      <c r="CI23" s="9">
        <v>4428</v>
      </c>
      <c r="CJ23" s="21">
        <v>3364</v>
      </c>
      <c r="CK23" s="21">
        <v>1533</v>
      </c>
      <c r="CL23" s="21">
        <v>515</v>
      </c>
      <c r="CM23" s="21">
        <v>3822</v>
      </c>
      <c r="CN23" s="21">
        <v>280472</v>
      </c>
      <c r="CO23" s="21">
        <v>217584</v>
      </c>
      <c r="CP23" s="21">
        <v>1951</v>
      </c>
      <c r="CQ23" s="21">
        <v>227433</v>
      </c>
      <c r="CR23" s="21">
        <v>4813</v>
      </c>
      <c r="CS23" s="21">
        <v>1846</v>
      </c>
      <c r="CT23" s="21">
        <f>SUM(CR23:CS23)</f>
        <v>6659</v>
      </c>
      <c r="CU23" s="21">
        <v>5207</v>
      </c>
      <c r="CV23" s="21">
        <v>157</v>
      </c>
      <c r="CW23" s="9">
        <v>4878</v>
      </c>
      <c r="CX23" s="9">
        <v>9714</v>
      </c>
      <c r="CY23" s="9">
        <f>SUM(CW23:CX23)</f>
        <v>14592</v>
      </c>
      <c r="CZ23" s="21">
        <v>9087</v>
      </c>
      <c r="DA23" s="21">
        <v>544</v>
      </c>
      <c r="DB23" s="21">
        <v>345</v>
      </c>
      <c r="DC23" s="21">
        <v>80</v>
      </c>
      <c r="DD23" s="21">
        <v>10099</v>
      </c>
      <c r="DE23" s="21">
        <v>20</v>
      </c>
      <c r="DF23" s="21">
        <v>8121</v>
      </c>
      <c r="DG23" s="21">
        <v>89.5</v>
      </c>
      <c r="DH23" s="21">
        <v>82</v>
      </c>
      <c r="DI23" s="21">
        <v>46241</v>
      </c>
      <c r="DJ23" s="21">
        <v>2200</v>
      </c>
    </row>
    <row r="24" spans="1:114" ht="12.75" customHeight="1">
      <c r="A24" s="3" t="s">
        <v>58</v>
      </c>
      <c r="B24">
        <v>0</v>
      </c>
      <c r="C24" s="14">
        <f t="shared" si="0"/>
        <v>10.26</v>
      </c>
      <c r="D24" s="14">
        <v>10.26</v>
      </c>
      <c r="E24" s="14">
        <v>0</v>
      </c>
      <c r="F24" s="14">
        <v>12</v>
      </c>
      <c r="G24" s="14">
        <v>11.5</v>
      </c>
      <c r="H24" s="14">
        <f t="shared" si="8"/>
        <v>0.5</v>
      </c>
      <c r="I24" s="14">
        <v>30.98</v>
      </c>
      <c r="J24" s="14">
        <f t="shared" si="1"/>
        <v>53.239999999999995</v>
      </c>
      <c r="K24" s="9">
        <v>595531</v>
      </c>
      <c r="L24" s="9">
        <v>595531</v>
      </c>
      <c r="M24" s="9">
        <f t="shared" si="2"/>
        <v>0</v>
      </c>
      <c r="N24" s="9">
        <v>497482</v>
      </c>
      <c r="O24" s="9">
        <f t="shared" si="3"/>
        <v>1093013</v>
      </c>
      <c r="P24" s="9">
        <v>158005</v>
      </c>
      <c r="Q24" s="21">
        <v>161532</v>
      </c>
      <c r="R24" s="9">
        <v>0</v>
      </c>
      <c r="S24" s="9">
        <v>163613</v>
      </c>
      <c r="T24" s="9">
        <v>101207</v>
      </c>
      <c r="U24" s="9">
        <v>62406</v>
      </c>
      <c r="V24" s="9">
        <v>116617</v>
      </c>
      <c r="W24" s="9">
        <v>66100</v>
      </c>
      <c r="X24" s="9">
        <v>124060</v>
      </c>
      <c r="Y24" s="9">
        <v>52134</v>
      </c>
      <c r="Z24" s="9">
        <v>11143</v>
      </c>
      <c r="AA24" s="21">
        <v>8004</v>
      </c>
      <c r="AB24" s="21">
        <f t="shared" si="9"/>
        <v>651069</v>
      </c>
      <c r="AC24" s="9">
        <v>19983</v>
      </c>
      <c r="AD24" s="9">
        <v>84189</v>
      </c>
      <c r="AE24" s="9">
        <v>75353</v>
      </c>
      <c r="AF24" s="9">
        <v>88375</v>
      </c>
      <c r="AG24" s="9">
        <v>339600</v>
      </c>
      <c r="AH24" s="9">
        <f t="shared" si="4"/>
        <v>2509587</v>
      </c>
      <c r="AJ24" s="9">
        <f t="shared" si="5"/>
        <v>2509587</v>
      </c>
      <c r="AK24" s="21">
        <f t="shared" si="6"/>
        <v>12673</v>
      </c>
      <c r="AL24" s="21">
        <v>8872</v>
      </c>
      <c r="AM24" s="21">
        <v>8140</v>
      </c>
      <c r="AN24" s="21">
        <v>7534</v>
      </c>
      <c r="AO24" s="21">
        <v>3026</v>
      </c>
      <c r="AP24" s="21">
        <v>1441</v>
      </c>
      <c r="AQ24" s="21">
        <v>1338</v>
      </c>
      <c r="AR24" s="21">
        <v>1754</v>
      </c>
      <c r="AS24" s="21">
        <v>770</v>
      </c>
      <c r="AT24" s="21">
        <v>0</v>
      </c>
      <c r="AU24" s="21">
        <v>0</v>
      </c>
      <c r="AV24" s="21">
        <v>82</v>
      </c>
      <c r="AW24" s="21">
        <v>82</v>
      </c>
      <c r="AX24" s="21">
        <v>0</v>
      </c>
      <c r="AY24" s="21">
        <v>0</v>
      </c>
      <c r="AZ24" s="21">
        <v>33369</v>
      </c>
      <c r="BA24" s="21">
        <v>110</v>
      </c>
      <c r="BB24" s="21">
        <v>2</v>
      </c>
      <c r="BC24" s="21">
        <v>43</v>
      </c>
      <c r="BD24" s="21">
        <v>2</v>
      </c>
      <c r="BE24" s="21">
        <v>206</v>
      </c>
      <c r="BF24" s="21">
        <v>62</v>
      </c>
      <c r="BG24" s="21">
        <v>619</v>
      </c>
      <c r="BH24" s="21">
        <v>533</v>
      </c>
      <c r="BI24" s="21">
        <v>57</v>
      </c>
      <c r="BJ24" s="21">
        <v>57</v>
      </c>
      <c r="BK24" s="21">
        <v>0</v>
      </c>
      <c r="BL24" s="9">
        <f t="shared" si="7"/>
        <v>171033</v>
      </c>
      <c r="BM24" s="21">
        <v>134952</v>
      </c>
      <c r="BN24" s="21">
        <v>132317</v>
      </c>
      <c r="BO24" s="18" t="s">
        <v>170</v>
      </c>
      <c r="BP24" s="19" t="s">
        <v>170</v>
      </c>
      <c r="BQ24" s="21">
        <v>114682</v>
      </c>
      <c r="BR24" s="21">
        <v>11067</v>
      </c>
      <c r="BS24" s="21">
        <v>25895</v>
      </c>
      <c r="BT24" s="21">
        <v>1754</v>
      </c>
      <c r="BU24" s="18" t="s">
        <v>170</v>
      </c>
      <c r="BV24" s="9">
        <v>0</v>
      </c>
      <c r="BW24" s="20">
        <v>0</v>
      </c>
      <c r="BX24" s="9">
        <v>1998</v>
      </c>
      <c r="BY24" s="9">
        <v>1998</v>
      </c>
      <c r="BZ24" s="9">
        <v>733</v>
      </c>
      <c r="CA24">
        <v>276</v>
      </c>
      <c r="CB24" s="21">
        <v>819107</v>
      </c>
      <c r="CC24" s="21">
        <v>37238</v>
      </c>
      <c r="CD24" s="21">
        <v>40</v>
      </c>
      <c r="CE24" s="21">
        <v>143</v>
      </c>
      <c r="CF24" s="9">
        <v>17173</v>
      </c>
      <c r="CG24" s="9">
        <v>2246</v>
      </c>
      <c r="CH24" s="21">
        <v>1663</v>
      </c>
      <c r="CI24" s="9">
        <v>5100</v>
      </c>
      <c r="CJ24" s="21">
        <v>3822</v>
      </c>
      <c r="CK24" s="21">
        <v>1705</v>
      </c>
      <c r="CL24" s="21">
        <v>1372</v>
      </c>
      <c r="CM24" s="21">
        <v>0</v>
      </c>
      <c r="CN24" s="21">
        <v>53228</v>
      </c>
      <c r="CO24" s="21">
        <v>23734</v>
      </c>
      <c r="CP24" s="21">
        <v>7595</v>
      </c>
      <c r="CQ24" s="21">
        <v>15955</v>
      </c>
      <c r="CR24" s="21">
        <v>1317</v>
      </c>
      <c r="CS24" s="21">
        <v>1364</v>
      </c>
      <c r="CT24" s="21">
        <v>2681</v>
      </c>
      <c r="CU24" s="21">
        <v>1541</v>
      </c>
      <c r="CV24" s="21">
        <v>128</v>
      </c>
      <c r="CW24" s="9">
        <v>1053</v>
      </c>
      <c r="CX24" s="9">
        <v>6370</v>
      </c>
      <c r="CY24" s="9">
        <v>7423</v>
      </c>
      <c r="CZ24" s="21">
        <v>4545</v>
      </c>
      <c r="DA24" s="21">
        <v>987</v>
      </c>
      <c r="DB24" s="21">
        <v>304</v>
      </c>
      <c r="DC24" s="21">
        <v>190</v>
      </c>
      <c r="DD24" s="21">
        <v>2372</v>
      </c>
      <c r="DE24" s="21">
        <v>346</v>
      </c>
      <c r="DF24" s="21">
        <v>2026</v>
      </c>
      <c r="DG24" s="21">
        <v>68.5</v>
      </c>
      <c r="DH24" s="21">
        <v>54</v>
      </c>
      <c r="DI24" s="21">
        <v>6300</v>
      </c>
      <c r="DJ24" s="21">
        <v>1981</v>
      </c>
    </row>
    <row r="25" spans="1:114" ht="12.75" customHeight="1">
      <c r="A25" s="3" t="s">
        <v>6</v>
      </c>
      <c r="B25">
        <v>0</v>
      </c>
      <c r="C25" s="14">
        <f t="shared" si="0"/>
        <v>13.7</v>
      </c>
      <c r="D25" s="14">
        <v>12.7</v>
      </c>
      <c r="E25" s="14">
        <v>1</v>
      </c>
      <c r="F25" s="14">
        <v>16.8</v>
      </c>
      <c r="G25" s="14">
        <v>16.8</v>
      </c>
      <c r="H25" s="14">
        <f t="shared" si="8"/>
        <v>0</v>
      </c>
      <c r="I25" s="14">
        <v>14.93</v>
      </c>
      <c r="J25" s="14">
        <f t="shared" si="1"/>
        <v>45.43</v>
      </c>
      <c r="K25" s="9">
        <v>771692</v>
      </c>
      <c r="L25" s="9">
        <v>771692</v>
      </c>
      <c r="M25" s="9">
        <f t="shared" si="2"/>
        <v>0</v>
      </c>
      <c r="N25" s="9">
        <v>949516</v>
      </c>
      <c r="O25" s="9">
        <f t="shared" si="3"/>
        <v>1721208</v>
      </c>
      <c r="P25" s="9">
        <v>133040</v>
      </c>
      <c r="Q25" s="21">
        <v>271170</v>
      </c>
      <c r="R25" s="9">
        <v>271170</v>
      </c>
      <c r="S25" s="9">
        <v>258432</v>
      </c>
      <c r="T25" s="9">
        <v>200868</v>
      </c>
      <c r="U25" s="9">
        <v>57564</v>
      </c>
      <c r="V25" s="9">
        <v>86548</v>
      </c>
      <c r="W25" s="9">
        <v>28832</v>
      </c>
      <c r="X25" s="9">
        <v>132789</v>
      </c>
      <c r="Y25" s="9">
        <v>119510</v>
      </c>
      <c r="Z25" s="9">
        <v>3729</v>
      </c>
      <c r="AA25" s="21">
        <v>616</v>
      </c>
      <c r="AB25" s="21">
        <f t="shared" si="9"/>
        <v>782116</v>
      </c>
      <c r="AC25" s="9">
        <v>13073</v>
      </c>
      <c r="AD25" s="9">
        <v>64767</v>
      </c>
      <c r="AE25" s="9">
        <v>38838</v>
      </c>
      <c r="AF25" s="9">
        <v>114432</v>
      </c>
      <c r="AG25" s="9">
        <v>56969</v>
      </c>
      <c r="AH25" s="9">
        <f t="shared" si="4"/>
        <v>2924443</v>
      </c>
      <c r="AI25">
        <v>1687</v>
      </c>
      <c r="AJ25" s="9">
        <f t="shared" si="5"/>
        <v>2926130</v>
      </c>
      <c r="AK25" s="21">
        <f t="shared" si="6"/>
        <v>12673</v>
      </c>
      <c r="AL25" s="21" t="s">
        <v>169</v>
      </c>
      <c r="AM25" s="21">
        <v>8140</v>
      </c>
      <c r="AN25" s="21" t="s">
        <v>169</v>
      </c>
      <c r="AO25" s="21">
        <v>3026</v>
      </c>
      <c r="AP25" s="21">
        <v>1441</v>
      </c>
      <c r="AQ25" s="21">
        <v>1338</v>
      </c>
      <c r="AR25" s="21">
        <v>1754</v>
      </c>
      <c r="AS25" s="21">
        <v>770</v>
      </c>
      <c r="AT25" s="21">
        <v>845</v>
      </c>
      <c r="AU25" s="21" t="s">
        <v>169</v>
      </c>
      <c r="AV25" s="21">
        <v>0</v>
      </c>
      <c r="AW25" s="21">
        <v>0</v>
      </c>
      <c r="AX25" s="21">
        <v>0</v>
      </c>
      <c r="AY25" s="21">
        <v>0</v>
      </c>
      <c r="AZ25" s="21">
        <v>41816</v>
      </c>
      <c r="BA25" s="21" t="s">
        <v>169</v>
      </c>
      <c r="BB25" s="21">
        <v>22</v>
      </c>
      <c r="BC25" s="21">
        <v>23</v>
      </c>
      <c r="BD25" s="21">
        <v>70</v>
      </c>
      <c r="BE25" s="21">
        <v>275</v>
      </c>
      <c r="BF25" s="21" t="s">
        <v>169</v>
      </c>
      <c r="BG25" s="21">
        <v>750</v>
      </c>
      <c r="BH25" s="21" t="s">
        <v>169</v>
      </c>
      <c r="BI25" s="21">
        <v>80</v>
      </c>
      <c r="BJ25" s="21">
        <v>40</v>
      </c>
      <c r="BK25" s="21">
        <v>1865</v>
      </c>
      <c r="BL25" s="9">
        <f t="shared" si="7"/>
        <v>527935</v>
      </c>
      <c r="BM25" s="21" t="s">
        <v>169</v>
      </c>
      <c r="BN25" s="21">
        <v>403370</v>
      </c>
      <c r="BO25" s="18" t="s">
        <v>170</v>
      </c>
      <c r="BP25" s="19" t="s">
        <v>170</v>
      </c>
      <c r="BQ25" s="20" t="s">
        <v>169</v>
      </c>
      <c r="BR25" s="21">
        <v>97859</v>
      </c>
      <c r="BS25" s="21">
        <v>8759</v>
      </c>
      <c r="BT25" s="21">
        <v>17947</v>
      </c>
      <c r="BU25" s="18" t="s">
        <v>170</v>
      </c>
      <c r="BV25" s="9">
        <v>90111</v>
      </c>
      <c r="BW25" s="20" t="s">
        <v>169</v>
      </c>
      <c r="BX25" s="9">
        <v>1439</v>
      </c>
      <c r="BY25" s="9">
        <v>1439</v>
      </c>
      <c r="BZ25" s="9">
        <v>1171</v>
      </c>
      <c r="CA25">
        <v>750</v>
      </c>
      <c r="CB25" s="21">
        <v>1587019</v>
      </c>
      <c r="CC25" s="20" t="s">
        <v>169</v>
      </c>
      <c r="CD25" s="21">
        <v>431</v>
      </c>
      <c r="CE25" s="21">
        <v>2735</v>
      </c>
      <c r="CF25">
        <v>18029</v>
      </c>
      <c r="CG25" s="9">
        <v>19307</v>
      </c>
      <c r="CH25" s="21" t="s">
        <v>169</v>
      </c>
      <c r="CI25" s="9">
        <v>5322</v>
      </c>
      <c r="CJ25" s="21" t="s">
        <v>169</v>
      </c>
      <c r="CK25" s="21">
        <v>954</v>
      </c>
      <c r="CL25" s="21">
        <v>477</v>
      </c>
      <c r="CM25" s="21">
        <v>140852</v>
      </c>
      <c r="CN25" s="21">
        <v>110978</v>
      </c>
      <c r="CO25" s="21">
        <v>195707</v>
      </c>
      <c r="CP25" s="21">
        <v>392</v>
      </c>
      <c r="CQ25" s="21">
        <v>14834</v>
      </c>
      <c r="CR25" s="21">
        <v>2920</v>
      </c>
      <c r="CS25" s="21">
        <v>2405</v>
      </c>
      <c r="CT25" s="21">
        <v>5325</v>
      </c>
      <c r="CU25" s="21">
        <v>2184</v>
      </c>
      <c r="CV25" s="21">
        <v>146</v>
      </c>
      <c r="CW25" s="9">
        <v>2530</v>
      </c>
      <c r="CX25" s="9">
        <v>7222</v>
      </c>
      <c r="CY25" s="9">
        <v>9752</v>
      </c>
      <c r="CZ25" s="21">
        <v>7393</v>
      </c>
      <c r="DA25" s="21">
        <v>638</v>
      </c>
      <c r="DB25" s="21">
        <v>629</v>
      </c>
      <c r="DC25" s="21">
        <v>943</v>
      </c>
      <c r="DD25" s="21">
        <v>6056</v>
      </c>
      <c r="DE25" s="21">
        <v>6056</v>
      </c>
      <c r="DF25" s="21">
        <v>0</v>
      </c>
      <c r="DG25" s="21">
        <v>89</v>
      </c>
      <c r="DH25" s="21">
        <v>61</v>
      </c>
      <c r="DI25" s="21">
        <v>13942</v>
      </c>
      <c r="DJ25" s="21">
        <v>1354</v>
      </c>
    </row>
    <row r="26" spans="1:114" ht="12.75" customHeight="1">
      <c r="A26" s="3" t="s">
        <v>157</v>
      </c>
      <c r="B26">
        <v>1</v>
      </c>
      <c r="C26" s="14">
        <f t="shared" si="0"/>
        <v>9</v>
      </c>
      <c r="D26" s="14">
        <v>9</v>
      </c>
      <c r="E26" s="14">
        <v>0</v>
      </c>
      <c r="F26" s="14">
        <v>13</v>
      </c>
      <c r="G26" s="14">
        <v>11</v>
      </c>
      <c r="H26" s="14">
        <f t="shared" si="8"/>
        <v>2</v>
      </c>
      <c r="I26" s="14">
        <v>10.24</v>
      </c>
      <c r="J26" s="14">
        <f t="shared" si="1"/>
        <v>32.24</v>
      </c>
      <c r="K26" s="9">
        <v>479744</v>
      </c>
      <c r="L26" s="9">
        <v>479744</v>
      </c>
      <c r="M26" s="9">
        <f t="shared" si="2"/>
        <v>0</v>
      </c>
      <c r="N26" s="9">
        <v>542083</v>
      </c>
      <c r="O26" s="9">
        <f t="shared" si="3"/>
        <v>1021827</v>
      </c>
      <c r="P26" s="9">
        <v>119596</v>
      </c>
      <c r="Q26" s="21">
        <v>292925</v>
      </c>
      <c r="R26" s="21" t="s">
        <v>169</v>
      </c>
      <c r="S26" s="9">
        <v>537169</v>
      </c>
      <c r="T26" s="9">
        <v>354631</v>
      </c>
      <c r="U26" s="9">
        <v>182538</v>
      </c>
      <c r="V26" s="21" t="s">
        <v>169</v>
      </c>
      <c r="W26" s="21" t="s">
        <v>169</v>
      </c>
      <c r="X26" s="9">
        <v>67099</v>
      </c>
      <c r="Y26" s="20" t="s">
        <v>169</v>
      </c>
      <c r="Z26" s="9">
        <v>18009</v>
      </c>
      <c r="AA26" s="21" t="s">
        <v>169</v>
      </c>
      <c r="AB26" s="21">
        <f>Q26+S26+X26+Z26</f>
        <v>915202</v>
      </c>
      <c r="AC26" s="9">
        <v>8467</v>
      </c>
      <c r="AD26" s="9">
        <v>46671</v>
      </c>
      <c r="AE26" s="9">
        <v>32701</v>
      </c>
      <c r="AF26" s="9">
        <v>85862</v>
      </c>
      <c r="AG26" s="9">
        <v>81756</v>
      </c>
      <c r="AH26" s="9">
        <f t="shared" si="4"/>
        <v>2312082</v>
      </c>
      <c r="AJ26" s="9">
        <f t="shared" si="5"/>
        <v>2312082</v>
      </c>
      <c r="AK26" s="21">
        <f>AM26+AP26+AQ26</f>
        <v>6670</v>
      </c>
      <c r="AL26" s="21">
        <v>4836</v>
      </c>
      <c r="AM26" s="21">
        <v>6013</v>
      </c>
      <c r="AN26" s="21">
        <v>4836</v>
      </c>
      <c r="AO26" s="21">
        <v>375</v>
      </c>
      <c r="AP26" s="21">
        <v>20</v>
      </c>
      <c r="AQ26" s="21">
        <v>637</v>
      </c>
      <c r="AR26" s="21" t="s">
        <v>169</v>
      </c>
      <c r="AS26" s="21">
        <v>274</v>
      </c>
      <c r="AT26" s="21">
        <v>4004</v>
      </c>
      <c r="AU26" s="21" t="s">
        <v>169</v>
      </c>
      <c r="AV26" s="21">
        <v>7</v>
      </c>
      <c r="AW26" s="21">
        <v>7</v>
      </c>
      <c r="AX26" s="21">
        <v>7</v>
      </c>
      <c r="AY26" s="20" t="s">
        <v>169</v>
      </c>
      <c r="AZ26">
        <v>35140</v>
      </c>
      <c r="BA26" s="21" t="s">
        <v>169</v>
      </c>
      <c r="BB26" s="21" t="s">
        <v>169</v>
      </c>
      <c r="BC26" s="21">
        <v>540</v>
      </c>
      <c r="BD26" s="21">
        <v>0</v>
      </c>
      <c r="BE26" s="21">
        <v>17</v>
      </c>
      <c r="BF26" s="21" t="s">
        <v>169</v>
      </c>
      <c r="BG26" s="21">
        <v>127</v>
      </c>
      <c r="BH26" s="21" t="s">
        <v>169</v>
      </c>
      <c r="BI26" s="21">
        <v>0</v>
      </c>
      <c r="BJ26" s="21" t="s">
        <v>169</v>
      </c>
      <c r="BK26" s="21">
        <v>0</v>
      </c>
      <c r="BL26" s="9">
        <v>329335</v>
      </c>
      <c r="BM26" s="21">
        <v>274909</v>
      </c>
      <c r="BN26" s="21">
        <v>314244</v>
      </c>
      <c r="BO26" s="18" t="s">
        <v>170</v>
      </c>
      <c r="BP26" s="19" t="s">
        <v>170</v>
      </c>
      <c r="BQ26" s="21">
        <v>274909</v>
      </c>
      <c r="BR26" s="21">
        <v>10165</v>
      </c>
      <c r="BS26" s="21">
        <v>4926</v>
      </c>
      <c r="BT26" s="20" t="s">
        <v>169</v>
      </c>
      <c r="BU26" s="18" t="s">
        <v>170</v>
      </c>
      <c r="BV26" s="9">
        <v>148547</v>
      </c>
      <c r="BW26" s="20" t="s">
        <v>169</v>
      </c>
      <c r="BX26" s="9">
        <v>1984</v>
      </c>
      <c r="BY26" s="9">
        <v>1984</v>
      </c>
      <c r="BZ26" s="9">
        <v>1803</v>
      </c>
      <c r="CA26" s="20" t="s">
        <v>169</v>
      </c>
      <c r="CB26" s="21">
        <v>1267066</v>
      </c>
      <c r="CC26" s="20" t="s">
        <v>169</v>
      </c>
      <c r="CD26" s="21">
        <v>1000</v>
      </c>
      <c r="CE26" s="21">
        <v>9355</v>
      </c>
      <c r="CF26">
        <v>1117</v>
      </c>
      <c r="CG26" s="9">
        <v>1192</v>
      </c>
      <c r="CH26" s="21" t="s">
        <v>169</v>
      </c>
      <c r="CI26" s="9">
        <v>1162</v>
      </c>
      <c r="CJ26" s="21" t="s">
        <v>169</v>
      </c>
      <c r="CK26" s="21">
        <v>176</v>
      </c>
      <c r="CL26" s="21" t="s">
        <v>169</v>
      </c>
      <c r="CM26" s="21">
        <v>0</v>
      </c>
      <c r="CN26" s="21">
        <v>100964</v>
      </c>
      <c r="CO26" s="21">
        <v>35257</v>
      </c>
      <c r="CP26" s="21">
        <v>0</v>
      </c>
      <c r="CQ26" s="21">
        <v>14480</v>
      </c>
      <c r="CR26" s="21">
        <v>1646</v>
      </c>
      <c r="CS26" s="21">
        <v>3632</v>
      </c>
      <c r="CT26" s="21">
        <v>5278</v>
      </c>
      <c r="CU26" s="21">
        <v>3071</v>
      </c>
      <c r="CV26" s="21">
        <v>106</v>
      </c>
      <c r="CW26" s="9">
        <v>1785</v>
      </c>
      <c r="CX26" s="9">
        <v>1976</v>
      </c>
      <c r="CY26" s="9">
        <v>3761</v>
      </c>
      <c r="CZ26" s="21">
        <v>1997</v>
      </c>
      <c r="DA26" s="21">
        <v>156</v>
      </c>
      <c r="DB26" s="21">
        <v>116</v>
      </c>
      <c r="DC26" s="21">
        <v>153</v>
      </c>
      <c r="DD26" s="21">
        <v>2524</v>
      </c>
      <c r="DE26" s="21">
        <v>113</v>
      </c>
      <c r="DF26" s="21">
        <v>2524</v>
      </c>
      <c r="DG26" s="21">
        <v>87.5</v>
      </c>
      <c r="DH26" s="21">
        <v>65</v>
      </c>
      <c r="DI26" s="21">
        <v>10050</v>
      </c>
      <c r="DJ26" s="21">
        <v>474</v>
      </c>
    </row>
    <row r="27" spans="1:114" ht="24.75" customHeight="1" thickBot="1">
      <c r="A27" s="6" t="s">
        <v>178</v>
      </c>
      <c r="B27" s="48">
        <f>SUM(B5:B26)</f>
        <v>8</v>
      </c>
      <c r="C27" s="49">
        <f aca="true" t="shared" si="10" ref="C27:BM27">SUM(C5:C26)</f>
        <v>404.743</v>
      </c>
      <c r="D27" s="50">
        <f t="shared" si="10"/>
        <v>365.843</v>
      </c>
      <c r="E27" s="51">
        <f t="shared" si="10"/>
        <v>38.9</v>
      </c>
      <c r="F27" s="51">
        <f t="shared" si="10"/>
        <v>700.9699999999999</v>
      </c>
      <c r="G27" s="51">
        <f t="shared" si="10"/>
        <v>515</v>
      </c>
      <c r="H27" s="51">
        <f t="shared" si="10"/>
        <v>185.97</v>
      </c>
      <c r="I27" s="51">
        <f t="shared" si="10"/>
        <v>674.9399999999999</v>
      </c>
      <c r="J27" s="51">
        <f t="shared" si="10"/>
        <v>1780.6529999999998</v>
      </c>
      <c r="K27" s="52">
        <f t="shared" si="10"/>
        <v>25350537.18</v>
      </c>
      <c r="L27" s="52">
        <f t="shared" si="10"/>
        <v>22993227.1</v>
      </c>
      <c r="M27" s="52">
        <f>SUM(M5:M26)</f>
        <v>2357310.08</v>
      </c>
      <c r="N27" s="52">
        <f t="shared" si="10"/>
        <v>25180540.41</v>
      </c>
      <c r="O27" s="52">
        <f>SUM(O5:O26)</f>
        <v>50531077.589999996</v>
      </c>
      <c r="P27" s="52">
        <f t="shared" si="10"/>
        <v>6931564.49</v>
      </c>
      <c r="Q27" s="52">
        <f t="shared" si="10"/>
        <v>12029484.44</v>
      </c>
      <c r="R27" s="53" t="s">
        <v>169</v>
      </c>
      <c r="S27" s="52">
        <f t="shared" si="10"/>
        <v>15304080.6</v>
      </c>
      <c r="T27" s="52">
        <f t="shared" si="10"/>
        <v>11033889.48</v>
      </c>
      <c r="U27" s="52">
        <f t="shared" si="10"/>
        <v>3900495.12</v>
      </c>
      <c r="V27" s="53">
        <f>SUM(V5:V26)</f>
        <v>1271611.87</v>
      </c>
      <c r="W27" s="52">
        <f t="shared" si="10"/>
        <v>707891.86</v>
      </c>
      <c r="X27" s="52">
        <f t="shared" si="10"/>
        <v>3627107.39</v>
      </c>
      <c r="Y27" s="52">
        <f t="shared" si="10"/>
        <v>1605235</v>
      </c>
      <c r="Z27" s="52">
        <f t="shared" si="10"/>
        <v>679120.8200000001</v>
      </c>
      <c r="AA27" s="52">
        <f t="shared" si="10"/>
        <v>149853</v>
      </c>
      <c r="AB27" s="52">
        <f>SUM(AB5:AB26)</f>
        <v>33798163.98</v>
      </c>
      <c r="AC27" s="52">
        <f t="shared" si="10"/>
        <v>889133.26</v>
      </c>
      <c r="AD27" s="52">
        <f t="shared" si="10"/>
        <v>1170963.3900000001</v>
      </c>
      <c r="AE27" s="52">
        <f t="shared" si="10"/>
        <v>3617304.52</v>
      </c>
      <c r="AF27" s="52">
        <f t="shared" si="10"/>
        <v>1433405.37</v>
      </c>
      <c r="AG27" s="52">
        <f t="shared" si="10"/>
        <v>4913364.23</v>
      </c>
      <c r="AH27" s="52">
        <f>SUM(AH5:AH26)</f>
        <v>103284976.83</v>
      </c>
      <c r="AI27" s="52">
        <f t="shared" si="10"/>
        <v>4484727.87</v>
      </c>
      <c r="AJ27" s="52">
        <f t="shared" si="10"/>
        <v>107769704.7</v>
      </c>
      <c r="AK27" s="54">
        <f t="shared" si="10"/>
        <v>430257</v>
      </c>
      <c r="AL27" s="55">
        <f t="shared" si="10"/>
        <v>262939</v>
      </c>
      <c r="AM27" s="54">
        <f>SUM(AM5:AM26)</f>
        <v>337236</v>
      </c>
      <c r="AN27" s="54">
        <f>SUM(AN5:AN26)</f>
        <v>215725</v>
      </c>
      <c r="AO27" s="55">
        <f t="shared" si="10"/>
        <v>33549</v>
      </c>
      <c r="AP27" s="54" t="e">
        <f>AR27+AT27+AU27+AV27</f>
        <v>#VALUE!</v>
      </c>
      <c r="AQ27" s="54">
        <f t="shared" si="10"/>
        <v>12453</v>
      </c>
      <c r="AR27" s="55">
        <f t="shared" si="10"/>
        <v>13337</v>
      </c>
      <c r="AS27" s="55">
        <f>SUM(AS5:AS26)</f>
        <v>69905</v>
      </c>
      <c r="AT27" s="54">
        <f t="shared" si="10"/>
        <v>143217</v>
      </c>
      <c r="AU27" s="54" t="s">
        <v>169</v>
      </c>
      <c r="AV27" s="55">
        <f t="shared" si="10"/>
        <v>1509</v>
      </c>
      <c r="AW27" s="55">
        <f t="shared" si="10"/>
        <v>1525</v>
      </c>
      <c r="AX27" s="55">
        <f t="shared" si="10"/>
        <v>1591</v>
      </c>
      <c r="AY27" s="54">
        <f>SUM(AY5:AY26)</f>
        <v>468</v>
      </c>
      <c r="AZ27" s="55">
        <f t="shared" si="10"/>
        <v>586066</v>
      </c>
      <c r="BA27" s="54" t="s">
        <v>169</v>
      </c>
      <c r="BB27" s="55">
        <f t="shared" si="10"/>
        <v>2897.11</v>
      </c>
      <c r="BC27" s="55">
        <f t="shared" si="10"/>
        <v>3851</v>
      </c>
      <c r="BD27" s="54">
        <f t="shared" si="10"/>
        <v>2181</v>
      </c>
      <c r="BE27" s="54">
        <f>SUM(BE5:BE26)</f>
        <v>4721</v>
      </c>
      <c r="BF27" s="54" t="s">
        <v>169</v>
      </c>
      <c r="BG27" s="54">
        <f t="shared" si="10"/>
        <v>12869</v>
      </c>
      <c r="BH27" s="54">
        <f t="shared" si="10"/>
        <v>7918</v>
      </c>
      <c r="BI27" s="54">
        <f t="shared" si="10"/>
        <v>4445</v>
      </c>
      <c r="BJ27" s="54" t="s">
        <v>169</v>
      </c>
      <c r="BK27" s="54">
        <f t="shared" si="10"/>
        <v>5400</v>
      </c>
      <c r="BL27" s="55">
        <f>SUM(BL5:BL26)</f>
        <v>16259148</v>
      </c>
      <c r="BM27" s="54">
        <f t="shared" si="10"/>
        <v>9045972</v>
      </c>
      <c r="BN27" s="54">
        <f>SUM(BN5:BN26)</f>
        <v>12319254</v>
      </c>
      <c r="BO27" s="38" t="s">
        <v>170</v>
      </c>
      <c r="BP27" s="56" t="s">
        <v>170</v>
      </c>
      <c r="BQ27" s="54" t="s">
        <v>169</v>
      </c>
      <c r="BR27" s="54">
        <f aca="true" t="shared" si="11" ref="BR27:DF27">SUM(BR5:BR26)</f>
        <v>2345030</v>
      </c>
      <c r="BS27" s="54">
        <f t="shared" si="11"/>
        <v>375989</v>
      </c>
      <c r="BT27" s="54">
        <f>SUM(BT5:BT26)</f>
        <v>186288</v>
      </c>
      <c r="BU27" s="38" t="s">
        <v>170</v>
      </c>
      <c r="BV27" s="55">
        <f t="shared" si="11"/>
        <v>6572958</v>
      </c>
      <c r="BW27" s="54" t="s">
        <v>169</v>
      </c>
      <c r="BX27" s="54">
        <f>SUM(BX5:BX26)</f>
        <v>77875</v>
      </c>
      <c r="BY27" s="55">
        <f t="shared" si="11"/>
        <v>69891</v>
      </c>
      <c r="BZ27" s="54">
        <f>SUM(BZ5:BZ26)</f>
        <v>45314</v>
      </c>
      <c r="CA27" s="55">
        <f t="shared" si="11"/>
        <v>22444</v>
      </c>
      <c r="CB27" s="55">
        <f t="shared" si="11"/>
        <v>30182885</v>
      </c>
      <c r="CC27" s="54" t="s">
        <v>169</v>
      </c>
      <c r="CD27" s="54">
        <f t="shared" si="11"/>
        <v>68531.81</v>
      </c>
      <c r="CE27" s="54">
        <f t="shared" si="11"/>
        <v>652113</v>
      </c>
      <c r="CF27" s="54">
        <f>SUM(CF5:CF26)</f>
        <v>538254</v>
      </c>
      <c r="CG27" s="55">
        <f t="shared" si="11"/>
        <v>295352</v>
      </c>
      <c r="CH27" s="54" t="s">
        <v>169</v>
      </c>
      <c r="CI27" s="55">
        <f t="shared" si="11"/>
        <v>96993</v>
      </c>
      <c r="CJ27" s="54">
        <f t="shared" si="11"/>
        <v>50138</v>
      </c>
      <c r="CK27" s="55">
        <f t="shared" si="11"/>
        <v>39245</v>
      </c>
      <c r="CL27" s="55">
        <f t="shared" si="11"/>
        <v>7626</v>
      </c>
      <c r="CM27" s="55">
        <f t="shared" si="11"/>
        <v>1839490</v>
      </c>
      <c r="CN27" s="55">
        <f t="shared" si="11"/>
        <v>4273327</v>
      </c>
      <c r="CO27" s="55">
        <f t="shared" si="11"/>
        <v>5839964.34</v>
      </c>
      <c r="CP27" s="55">
        <f t="shared" si="11"/>
        <v>57037</v>
      </c>
      <c r="CQ27" s="55">
        <f t="shared" si="11"/>
        <v>962587</v>
      </c>
      <c r="CR27" s="55">
        <f>SUM(CR5:CR26)</f>
        <v>74374</v>
      </c>
      <c r="CS27" s="55">
        <f t="shared" si="11"/>
        <v>80803</v>
      </c>
      <c r="CT27" s="55">
        <f t="shared" si="11"/>
        <v>161304</v>
      </c>
      <c r="CU27" s="55">
        <f t="shared" si="11"/>
        <v>96436</v>
      </c>
      <c r="CV27" s="55">
        <f t="shared" si="11"/>
        <v>4302</v>
      </c>
      <c r="CW27" s="55">
        <f t="shared" si="11"/>
        <v>56338</v>
      </c>
      <c r="CX27" s="55">
        <f t="shared" si="11"/>
        <v>125558</v>
      </c>
      <c r="CY27" s="55">
        <f t="shared" si="11"/>
        <v>187661</v>
      </c>
      <c r="CZ27" s="55">
        <f t="shared" si="11"/>
        <v>101047</v>
      </c>
      <c r="DA27" s="55">
        <f t="shared" si="11"/>
        <v>11148</v>
      </c>
      <c r="DB27" s="55">
        <f t="shared" si="11"/>
        <v>7648</v>
      </c>
      <c r="DC27" s="55">
        <f t="shared" si="11"/>
        <v>5535</v>
      </c>
      <c r="DD27" s="55">
        <f t="shared" si="11"/>
        <v>148925</v>
      </c>
      <c r="DE27" s="55">
        <f>SUM(DE5:DE26)</f>
        <v>58094</v>
      </c>
      <c r="DF27" s="55">
        <f t="shared" si="11"/>
        <v>43361</v>
      </c>
      <c r="DG27" s="57" t="s">
        <v>212</v>
      </c>
      <c r="DH27" s="57" t="s">
        <v>213</v>
      </c>
      <c r="DI27" s="57" t="s">
        <v>214</v>
      </c>
      <c r="DJ27" s="57" t="s">
        <v>215</v>
      </c>
    </row>
    <row r="28" spans="64:114" ht="12.75">
      <c r="BL28" s="1"/>
      <c r="DG28" s="9"/>
      <c r="DH28" s="9"/>
      <c r="DI28" s="9"/>
      <c r="DJ28" s="9"/>
    </row>
    <row r="29" ht="12.75">
      <c r="DI29" s="9"/>
    </row>
    <row r="30" ht="12.75">
      <c r="AT30" t="s">
        <v>75</v>
      </c>
    </row>
    <row r="32" ht="12.75">
      <c r="BW32" t="s">
        <v>75</v>
      </c>
    </row>
  </sheetData>
  <mergeCells count="33">
    <mergeCell ref="CN2:CP2"/>
    <mergeCell ref="CN1:CP1"/>
    <mergeCell ref="CQ2:CW2"/>
    <mergeCell ref="CX2:DD2"/>
    <mergeCell ref="AY1:BE1"/>
    <mergeCell ref="AY2:BE2"/>
    <mergeCell ref="BF2:BK2"/>
    <mergeCell ref="P1:V1"/>
    <mergeCell ref="Q2:V2"/>
    <mergeCell ref="AK2:AQ2"/>
    <mergeCell ref="AK1:AQ1"/>
    <mergeCell ref="AR1:AX1"/>
    <mergeCell ref="AR2:AX2"/>
    <mergeCell ref="DE2:DJ2"/>
    <mergeCell ref="BF1:BK1"/>
    <mergeCell ref="BL1:BT1"/>
    <mergeCell ref="BL2:BT2"/>
    <mergeCell ref="CJ1:CM1"/>
    <mergeCell ref="CJ2:CM2"/>
    <mergeCell ref="CC2:CI2"/>
    <mergeCell ref="CC1:CI1"/>
    <mergeCell ref="BV2:CB2"/>
    <mergeCell ref="BV1:CB1"/>
    <mergeCell ref="B1:H1"/>
    <mergeCell ref="CQ1:CW1"/>
    <mergeCell ref="CX1:DD1"/>
    <mergeCell ref="W2:AC2"/>
    <mergeCell ref="K2:O2"/>
    <mergeCell ref="I2:J2"/>
    <mergeCell ref="I1:O1"/>
    <mergeCell ref="W1:AC1"/>
    <mergeCell ref="AD1:AJ1"/>
    <mergeCell ref="AD2:AJ2"/>
  </mergeCells>
  <printOptions horizontalCentered="1"/>
  <pageMargins left="0.5" right="0.5" top="1" bottom="0.55" header="0.5" footer="0.5"/>
  <pageSetup horizontalDpi="300" verticalDpi="300" orientation="landscape"/>
  <headerFooter alignWithMargins="0">
    <oddHeader>&amp;C&amp;"Geneva,Bold"&amp;14CSU Annual Library Statistics 1998-99</oddHeader>
    <oddFooter>&amp;CPage &amp;P</oddFooter>
  </headerFooter>
  <colBreaks count="15" manualBreakCount="15">
    <brk id="8" max="65535" man="1"/>
    <brk id="15" min="4" max="26" man="1"/>
    <brk id="22" min="4" max="26" man="1"/>
    <brk id="29" min="4" max="26" man="1"/>
    <brk id="36" min="4" max="26" man="1"/>
    <brk id="43" min="4" max="26" man="1"/>
    <brk id="50" min="4" max="26" man="1"/>
    <brk id="57" min="4" max="26" man="1"/>
    <brk id="63" min="4" max="26" man="1"/>
    <brk id="72" min="4" max="26" man="1"/>
    <brk id="80" min="4" max="26" man="1"/>
    <brk id="87" min="4" max="26" man="1"/>
    <brk id="94" min="4" max="26" man="1"/>
    <brk id="101" min="4" max="26" man="1"/>
    <brk id="108" min="4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 Employee</dc:creator>
  <cp:keywords/>
  <dc:description/>
  <cp:lastModifiedBy>Gordon Smith</cp:lastModifiedBy>
  <cp:lastPrinted>2000-04-17T23:13:56Z</cp:lastPrinted>
  <dcterms:created xsi:type="dcterms:W3CDTF">1998-11-05T15:43:12Z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72WVDYXX2UNK-1135803193-46</vt:lpwstr>
  </property>
  <property fmtid="{D5CDD505-2E9C-101B-9397-08002B2CF9AE}" pid="3" name="_dlc_DocIdItemGuid">
    <vt:lpwstr>6f2c2e08-0663-47fe-bd91-a904f95f82e9</vt:lpwstr>
  </property>
  <property fmtid="{D5CDD505-2E9C-101B-9397-08002B2CF9AE}" pid="4" name="_dlc_DocIdUrl">
    <vt:lpwstr>https://update.calstate.edu/csu-system/administration/sdlc/_layouts/15/DocIdRedir.aspx?ID=72WVDYXX2UNK-1135803193-46, 72WVDYXX2UNK-1135803193-46</vt:lpwstr>
  </property>
</Properties>
</file>