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6480" tabRatio="569" activeTab="0"/>
  </bookViews>
  <sheets>
    <sheet name="(A) Gross Budget Summary" sheetId="1" r:id="rId1"/>
    <sheet name="(B) Base Budget Adjustments" sheetId="2" r:id="rId2"/>
    <sheet name="(C) Enrollment" sheetId="3" r:id="rId3"/>
  </sheets>
  <definedNames>
    <definedName name="_xlnm.Print_Area" localSheetId="0">'(A) Gross Budget Summary'!$A$1:$P$43</definedName>
    <definedName name="_xlnm.Print_Area" localSheetId="1">'(B) Base Budget Adjustments'!$A$1:$T$41</definedName>
    <definedName name="_xlnm.Print_Area" localSheetId="2">'(C) Enrollment'!$A$1:$N$40</definedName>
  </definedNames>
  <calcPr fullCalcOnLoad="1" fullPrecision="0"/>
</workbook>
</file>

<file path=xl/sharedStrings.xml><?xml version="1.0" encoding="utf-8"?>
<sst xmlns="http://schemas.openxmlformats.org/spreadsheetml/2006/main" count="139" uniqueCount="80">
  <si>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</si>
  <si>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</si>
  <si>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</si>
  <si>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</si>
  <si>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</si>
  <si>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</si>
  <si>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</si>
  <si>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</si>
  <si>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</si>
  <si>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</si>
  <si>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</si>
  <si>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</si>
  <si>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</si>
  <si>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</si>
  <si>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</si>
  <si>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</si>
  <si>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</si>
  <si>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</si>
  <si>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</si>
  <si>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</si>
  <si>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</si>
  <si>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</si>
  <si>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</si>
  <si>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</si>
  <si>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</si>
  <si>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</si>
  <si>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</si>
  <si>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</si>
  <si>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General Fund Base Adjustments</t>
  </si>
  <si>
    <t>Campus Reported Gross         Final Budget</t>
  </si>
  <si>
    <t>General Fund Allocation</t>
  </si>
  <si>
    <t>East Bay</t>
  </si>
  <si>
    <t>(Sum Cols. 1-3)</t>
  </si>
  <si>
    <t>Campus Reported State University Fee Revenue</t>
  </si>
  <si>
    <t>State University Fee Revenue</t>
  </si>
  <si>
    <r>
      <t>Other Fee Revenue and SWP Reim.</t>
    </r>
    <r>
      <rPr>
        <vertAlign val="superscript"/>
        <sz val="10"/>
        <rFont val="Times New Roman"/>
        <family val="0"/>
      </rPr>
      <t>1</t>
    </r>
  </si>
  <si>
    <t>ATTACHMENT A -  2008/09 Governor's Budget Allocation Gross Budget Summary</t>
  </si>
  <si>
    <t>B 07-02 General Fund Allocation</t>
  </si>
  <si>
    <t>2008/09 Gross Budget Allocation</t>
  </si>
  <si>
    <t>2007/08 FIRMS Final Budget Detail</t>
  </si>
  <si>
    <t>2008/09 Budget Plan Adjustments</t>
  </si>
  <si>
    <t>2008/09 CSU Governor's Budget Allocation</t>
  </si>
  <si>
    <t>2007/08 General Fund Allocation B07-02</t>
  </si>
  <si>
    <t>(Cols. 1+ 2)</t>
  </si>
  <si>
    <t>(-Col. 2)</t>
  </si>
  <si>
    <t>(Cols. 3 + 4)</t>
  </si>
  <si>
    <t>(Cols. 5 + 6)</t>
  </si>
  <si>
    <r>
      <t>2008/09 Non-resident FTES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</si>
  <si>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2008/09 non-resident FTES indicated correlates with most recent past year (2006/07) actual non-resident FTES by campus</t>
    </r>
  </si>
  <si>
    <t xml:space="preserve"> Fee Revenue to Trust Interest Payment</t>
  </si>
  <si>
    <t>2007/08 Retirement Adjustment</t>
  </si>
  <si>
    <t>2008/09 Governor's Budget Reduction</t>
  </si>
  <si>
    <t>(Cols. 1+5+6+7)</t>
  </si>
  <si>
    <t>(Cols. 2)</t>
  </si>
  <si>
    <r>
      <t>Unadjusted Other Fee Revenue and Reim.</t>
    </r>
    <r>
      <rPr>
        <vertAlign val="superscript"/>
        <sz val="10"/>
        <rFont val="Times New Roman"/>
        <family val="1"/>
      </rPr>
      <t>1</t>
    </r>
  </si>
  <si>
    <t>Governor's Budget Enrollment Growth</t>
  </si>
  <si>
    <t>(Sum Cols. 8-10)</t>
  </si>
  <si>
    <t>2007/08 Final Budget Resident FTES Targets</t>
  </si>
  <si>
    <t>2008/09 Governor's Budget Workload Adjustment</t>
  </si>
  <si>
    <t xml:space="preserve">Adjustments include permanent base funding to increase CSUPERB at SDSU from SWPs ($20,000), 2007/08 systemwide lease bond payments reduction (-$6.584M), and 2008/09 systemwide lease bond payments increase ($1.7M) </t>
  </si>
  <si>
    <t>Revised General Fund Base</t>
  </si>
  <si>
    <t>Represents other CSU Operating Fund fee revenue; also, the only reimbursements included is lease bond payments reimbursement in SWPs (which changes in 2008/09)</t>
  </si>
  <si>
    <t>2008/09 Governor's Budget Workload Adjustments</t>
  </si>
  <si>
    <t>Governor's Budget workload adjustment is before a -$3.1M fee revenue to trust interest payment, which is indicated as a base budget adjustment in Attachment B, column 5</t>
  </si>
  <si>
    <t>CSU 2008/09 Budget Plan Enrollment Growth (2.5%)</t>
  </si>
  <si>
    <t>ATTACHMENT C -   2008/09 Governor's Budget Full-Time Equivalent Students (FTES)</t>
  </si>
  <si>
    <t>2008/09 Governor's  Budget          FTES</t>
  </si>
  <si>
    <t>Governor's Budget Resident FTES</t>
  </si>
  <si>
    <t>Resident Full-Time Equivalent Students (FTES)</t>
  </si>
  <si>
    <t>2008/09 CSU Resident FTES Target</t>
  </si>
  <si>
    <r>
      <t xml:space="preserve">GF Base Adjustments </t>
    </r>
    <r>
      <rPr>
        <sz val="8"/>
        <rFont val="Times New Roman"/>
        <family val="1"/>
      </rPr>
      <t>(CSUPERB,            07/08 Lease Bonds; and 08/09 Lease Bonds)</t>
    </r>
    <r>
      <rPr>
        <vertAlign val="superscript"/>
        <sz val="10"/>
        <rFont val="Times New Roman"/>
        <family val="1"/>
      </rPr>
      <t>1</t>
    </r>
  </si>
  <si>
    <t>ATTACHMENT B -  2008/09 Governor's Budget Allocation Base Budget Adjustments / Governor's Budget Workload Adjustments and Reduction</t>
  </si>
  <si>
    <r>
      <t>(=3)</t>
    </r>
    <r>
      <rPr>
        <i/>
        <vertAlign val="superscript"/>
        <sz val="8"/>
        <rFont val="Times New Roman"/>
        <family val="1"/>
      </rPr>
      <t>1</t>
    </r>
  </si>
  <si>
    <t>2008/09           Gov. Budget General Fund Allocation</t>
  </si>
  <si>
    <t>(Sum Cols. 4-9)</t>
  </si>
  <si>
    <t>Attach. B, Cols. 2+3+5+8+9</t>
  </si>
  <si>
    <t>2008/09 New Space (CSU) Funded</t>
  </si>
  <si>
    <r>
      <t>2008/09 New Space Reduction</t>
    </r>
    <r>
      <rPr>
        <vertAlign val="superscript"/>
        <sz val="10"/>
        <rFont val="Times New Roman"/>
        <family val="1"/>
      </rPr>
      <t>2</t>
    </r>
  </si>
  <si>
    <t>Distributed by pro-rata distribution of General Fund base (column 4) adjusted to exclude International Programs, Summer Arts, and SWPs lease Lease Bonds and Deferred Maintenance Bond Payments and other required SWPs</t>
  </si>
  <si>
    <t>February 12, 2008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</si>
</sst>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00%"/>
    <numFmt numFmtId="167" formatCode="&quot;$&quot;#,##0"/>
    <numFmt numFmtId="168" formatCode="mmmm\-yy"/>
    <numFmt numFmtId="169" formatCode="#,##0.0_);\(#,##0.0\)"/>
    <numFmt numFmtId="170" formatCode="&quot;$&quot;#,##0.0_);\(&quot;$&quot;#,##0.0\)"/>
    <numFmt numFmtId="171" formatCode="0.0000%"/>
    <numFmt numFmtId="172" formatCode="0.00000%"/>
    <numFmt numFmtId="173" formatCode="0.000000%"/>
    <numFmt numFmtId="174" formatCode="_(* #,##0.0_);_(* \(#,##0.0\);_(* &quot;-&quot;??_);_(@_)"/>
    <numFmt numFmtId="175" formatCode="_(* #,##0_);_(* \(#,##0\);_(* &quot;-&quot;??_);_(@_)"/>
    <numFmt numFmtId="176" formatCode="#,##0_____);\-#,##0_____)"/>
    <numFmt numFmtId="177" formatCode="#,##0_______);\-#,##0_______)"/>
    <numFmt numFmtId="178" formatCode="#,##0.0"/>
    <numFmt numFmtId="179" formatCode="#,##0.0_______);\-#,##0.0_______)"/>
    <numFmt numFmtId="180" formatCode="#,##0.#####"/>
    <numFmt numFmtId="181" formatCode="###0"/>
    <numFmt numFmtId="182" formatCode="\+#,##0"/>
    <numFmt numFmtId="183" formatCode="mm/dd/yy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[$-409]dddd\,\ mmmm\ dd\,\ yyyy"/>
    <numFmt numFmtId="197" formatCode="mmm\-yyyy"/>
    <numFmt numFmtId="198" formatCode="&quot;$&quot;#,##0.000_);\(&quot;$&quot;#,##0.000\)"/>
    <numFmt numFmtId="199" formatCode="&quot;$&quot;#,##0.0000_);\(&quot;$&quot;#,##0.0000\)"/>
    <numFmt numFmtId="200" formatCode="&quot;$&quot;#,##0.00000_);\(&quot;$&quot;#,##0.00000\)"/>
    <numFmt numFmtId="201" formatCode="&quot;$&quot;#,##0.000000_);\(&quot;$&quot;#,##0.000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_);\(&quot;$&quot;#,##0.0000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000000_);\(#,##0.000000000\)"/>
    <numFmt numFmtId="216" formatCode="#,##0.0000000000_);\(#,##0.0000000000\)"/>
    <numFmt numFmtId="217" formatCode="&quot;$&quot;#,##0.00000"/>
    <numFmt numFmtId="218" formatCode="&quot;$&quot;#,##0.0000000"/>
  </numFmts>
  <fonts count="2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0"/>
    </font>
    <font>
      <i/>
      <sz val="8"/>
      <color indexed="10"/>
      <name val="Times New Roman"/>
      <family val="0"/>
    </font>
    <font>
      <i/>
      <sz val="5"/>
      <color indexed="8"/>
      <name val="Times New Roman"/>
      <family val="0"/>
    </font>
    <font>
      <i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1" xfId="0" applyNumberFormat="1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0" fillId="0" borderId="0" xfId="0" applyNumberFormat="1" applyFill="1" applyAlignment="1">
      <alignment horizontal="center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0" fillId="0" borderId="2" xfId="0" applyNumberFormat="1" applyFill="1" applyBorder="1" applyAlignment="1">
      <alignment/>
    </xf>
    <xf numFmtId="5" fontId="0" fillId="0" borderId="3" xfId="0" applyNumberFormat="1" applyFill="1" applyBorder="1" applyAlignment="1">
      <alignment/>
    </xf>
    <xf numFmtId="37" fontId="8" fillId="0" borderId="0" xfId="0" applyNumberFormat="1" applyFont="1" applyFill="1" applyAlignment="1">
      <alignment/>
    </xf>
    <xf numFmtId="37" fontId="0" fillId="0" borderId="1" xfId="0" applyNumberFormat="1" applyFill="1" applyBorder="1" applyAlignment="1">
      <alignment vertical="center"/>
    </xf>
    <xf numFmtId="37" fontId="0" fillId="0" borderId="1" xfId="0" applyNumberFormat="1" applyFill="1" applyBorder="1" applyAlignment="1">
      <alignment horizontal="center" wrapText="1"/>
    </xf>
    <xf numFmtId="37" fontId="0" fillId="0" borderId="1" xfId="0" applyNumberFormat="1" applyFon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7" fontId="11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37" fontId="11" fillId="0" borderId="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 quotePrefix="1">
      <alignment horizontal="center" vertical="center" wrapText="1"/>
    </xf>
    <xf numFmtId="37" fontId="13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 applyProtection="1">
      <alignment/>
      <protection locked="0"/>
    </xf>
    <xf numFmtId="5" fontId="10" fillId="0" borderId="3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right" vertical="top" wrapText="1"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center" wrapText="1"/>
    </xf>
    <xf numFmtId="37" fontId="4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/>
    </xf>
    <xf numFmtId="37" fontId="11" fillId="0" borderId="4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Alignment="1">
      <alignment wrapText="1"/>
    </xf>
    <xf numFmtId="37" fontId="3" fillId="0" borderId="4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right"/>
    </xf>
    <xf numFmtId="37" fontId="11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 vertical="top"/>
    </xf>
    <xf numFmtId="37" fontId="0" fillId="0" borderId="0" xfId="0" applyNumberFormat="1" applyFill="1" applyAlignment="1">
      <alignment horizontal="left"/>
    </xf>
    <xf numFmtId="37" fontId="3" fillId="0" borderId="1" xfId="0" applyNumberFormat="1" applyFont="1" applyFill="1" applyBorder="1" applyAlignment="1">
      <alignment horizontal="left" vertical="center"/>
    </xf>
    <xf numFmtId="37" fontId="14" fillId="0" borderId="0" xfId="0" applyNumberFormat="1" applyFont="1" applyFill="1" applyAlignment="1" quotePrefix="1">
      <alignment horizontal="right"/>
    </xf>
    <xf numFmtId="5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ill="1" applyAlignment="1">
      <alignment vertical="top"/>
    </xf>
    <xf numFmtId="37" fontId="9" fillId="0" borderId="0" xfId="0" applyNumberFormat="1" applyFont="1" applyFill="1" applyAlignment="1">
      <alignment vertical="top"/>
    </xf>
    <xf numFmtId="37" fontId="6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6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left" vertical="center"/>
    </xf>
    <xf numFmtId="37" fontId="0" fillId="0" borderId="1" xfId="0" applyNumberFormat="1" applyFill="1" applyBorder="1" applyAlignment="1">
      <alignment horizontal="left" wrapText="1"/>
    </xf>
    <xf numFmtId="37" fontId="7" fillId="0" borderId="0" xfId="0" applyNumberFormat="1" applyFont="1" applyFill="1" applyAlignment="1">
      <alignment horizontal="left" vertical="center" wrapText="1"/>
    </xf>
    <xf numFmtId="5" fontId="0" fillId="0" borderId="0" xfId="0" applyNumberFormat="1" applyFill="1" applyAlignment="1">
      <alignment horizontal="left"/>
    </xf>
    <xf numFmtId="5" fontId="0" fillId="0" borderId="2" xfId="0" applyNumberFormat="1" applyFill="1" applyBorder="1" applyAlignment="1">
      <alignment horizontal="left"/>
    </xf>
    <xf numFmtId="37" fontId="0" fillId="0" borderId="0" xfId="0" applyNumberFormat="1" applyFill="1" applyAlignment="1">
      <alignment horizontal="left" vertical="top"/>
    </xf>
    <xf numFmtId="37" fontId="8" fillId="0" borderId="3" xfId="0" applyNumberFormat="1" applyFont="1" applyFill="1" applyBorder="1" applyAlignment="1">
      <alignment horizontal="left" vertical="top"/>
    </xf>
    <xf numFmtId="37" fontId="9" fillId="0" borderId="0" xfId="0" applyNumberFormat="1" applyFont="1" applyFill="1" applyAlignment="1">
      <alignment/>
    </xf>
    <xf numFmtId="37" fontId="17" fillId="0" borderId="4" xfId="0" applyNumberFormat="1" applyFont="1" applyFill="1" applyBorder="1" applyAlignment="1">
      <alignment horizontal="center" wrapText="1"/>
    </xf>
    <xf numFmtId="37" fontId="0" fillId="0" borderId="6" xfId="0" applyNumberFormat="1" applyFont="1" applyFill="1" applyBorder="1" applyAlignment="1" quotePrefix="1">
      <alignment horizontal="center" wrapText="1"/>
    </xf>
    <xf numFmtId="37" fontId="0" fillId="0" borderId="0" xfId="0" applyNumberFormat="1" applyFont="1" applyFill="1" applyBorder="1" applyAlignment="1" quotePrefix="1">
      <alignment horizontal="center" wrapText="1"/>
    </xf>
    <xf numFmtId="37" fontId="16" fillId="0" borderId="3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 horizontal="right" indent="1"/>
    </xf>
    <xf numFmtId="37" fontId="16" fillId="0" borderId="4" xfId="0" applyNumberFormat="1" applyFont="1" applyFill="1" applyBorder="1" applyAlignment="1">
      <alignment horizontal="right" indent="1"/>
    </xf>
    <xf numFmtId="37" fontId="16" fillId="0" borderId="0" xfId="0" applyNumberFormat="1" applyFont="1" applyFill="1" applyAlignment="1">
      <alignment horizontal="right" indent="1"/>
    </xf>
    <xf numFmtId="37" fontId="16" fillId="0" borderId="0" xfId="0" applyNumberFormat="1" applyFont="1" applyFill="1" applyBorder="1" applyAlignment="1">
      <alignment horizontal="right" indent="1"/>
    </xf>
    <xf numFmtId="5" fontId="0" fillId="0" borderId="0" xfId="0" applyNumberFormat="1" applyFont="1" applyFill="1" applyBorder="1" applyAlignment="1">
      <alignment horizontal="right" indent="1"/>
    </xf>
    <xf numFmtId="37" fontId="0" fillId="0" borderId="0" xfId="0" applyNumberFormat="1" applyFont="1" applyFill="1" applyBorder="1" applyAlignment="1">
      <alignment horizontal="right" indent="1"/>
    </xf>
    <xf numFmtId="5" fontId="0" fillId="0" borderId="2" xfId="0" applyNumberFormat="1" applyFont="1" applyFill="1" applyBorder="1" applyAlignment="1">
      <alignment horizontal="right" indent="1"/>
    </xf>
    <xf numFmtId="5" fontId="0" fillId="0" borderId="3" xfId="0" applyNumberFormat="1" applyFont="1" applyFill="1" applyBorder="1" applyAlignment="1">
      <alignment horizontal="right" indent="1"/>
    </xf>
    <xf numFmtId="5" fontId="0" fillId="0" borderId="0" xfId="0" applyNumberFormat="1" applyFill="1" applyAlignment="1">
      <alignment horizontal="right" indent="1"/>
    </xf>
    <xf numFmtId="5" fontId="0" fillId="0" borderId="0" xfId="0" applyNumberFormat="1" applyFont="1" applyFill="1" applyAlignment="1">
      <alignment horizontal="right" indent="1"/>
    </xf>
    <xf numFmtId="5" fontId="0" fillId="0" borderId="4" xfId="0" applyNumberForma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right" indent="1"/>
    </xf>
    <xf numFmtId="37" fontId="0" fillId="0" borderId="4" xfId="0" applyNumberFormat="1" applyFill="1" applyBorder="1" applyAlignment="1">
      <alignment horizontal="right" indent="1"/>
    </xf>
    <xf numFmtId="5" fontId="0" fillId="0" borderId="2" xfId="0" applyNumberFormat="1" applyFill="1" applyBorder="1" applyAlignment="1">
      <alignment horizontal="right" indent="1"/>
    </xf>
    <xf numFmtId="5" fontId="0" fillId="0" borderId="7" xfId="0" applyNumberFormat="1" applyFill="1" applyBorder="1" applyAlignment="1">
      <alignment horizontal="right" indent="1"/>
    </xf>
    <xf numFmtId="5" fontId="0" fillId="0" borderId="8" xfId="0" applyNumberFormat="1" applyFill="1" applyBorder="1" applyAlignment="1">
      <alignment horizontal="right" indent="1"/>
    </xf>
    <xf numFmtId="5" fontId="0" fillId="0" borderId="3" xfId="0" applyNumberFormat="1" applyFill="1" applyBorder="1" applyAlignment="1">
      <alignment horizontal="right" indent="1"/>
    </xf>
    <xf numFmtId="5" fontId="0" fillId="0" borderId="9" xfId="0" applyNumberFormat="1" applyFill="1" applyBorder="1" applyAlignment="1">
      <alignment horizontal="right" indent="1"/>
    </xf>
    <xf numFmtId="37" fontId="16" fillId="0" borderId="9" xfId="0" applyNumberFormat="1" applyFont="1" applyFill="1" applyBorder="1" applyAlignment="1">
      <alignment horizontal="right" indent="1"/>
    </xf>
    <xf numFmtId="37" fontId="16" fillId="0" borderId="3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0" fillId="0" borderId="6" xfId="0" applyNumberFormat="1" applyFill="1" applyBorder="1" applyAlignment="1">
      <alignment horizontal="center" wrapText="1"/>
    </xf>
    <xf numFmtId="37" fontId="10" fillId="0" borderId="6" xfId="0" applyNumberFormat="1" applyFont="1" applyFill="1" applyBorder="1" applyAlignment="1">
      <alignment horizontal="center" wrapText="1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 wrapText="1"/>
    </xf>
    <xf numFmtId="37" fontId="10" fillId="0" borderId="4" xfId="0" applyNumberFormat="1" applyFont="1" applyFill="1" applyBorder="1" applyAlignment="1">
      <alignment/>
    </xf>
    <xf numFmtId="5" fontId="0" fillId="0" borderId="0" xfId="0" applyNumberFormat="1" applyFill="1" applyBorder="1" applyAlignment="1">
      <alignment horizontal="right" indent="1"/>
    </xf>
    <xf numFmtId="37" fontId="18" fillId="0" borderId="0" xfId="0" applyNumberFormat="1" applyFont="1" applyFill="1" applyBorder="1" applyAlignment="1">
      <alignment horizontal="center" wrapText="1"/>
    </xf>
    <xf numFmtId="37" fontId="19" fillId="0" borderId="0" xfId="0" applyNumberFormat="1" applyFont="1" applyFill="1" applyBorder="1" applyAlignment="1">
      <alignment horizontal="center" wrapText="1"/>
    </xf>
    <xf numFmtId="37" fontId="8" fillId="0" borderId="3" xfId="0" applyNumberFormat="1" applyFont="1" applyFill="1" applyBorder="1" applyAlignment="1">
      <alignment horizontal="right" wrapText="1" indent="1"/>
    </xf>
    <xf numFmtId="37" fontId="16" fillId="0" borderId="2" xfId="0" applyNumberFormat="1" applyFont="1" applyFill="1" applyBorder="1" applyAlignment="1">
      <alignment/>
    </xf>
    <xf numFmtId="37" fontId="16" fillId="0" borderId="8" xfId="0" applyNumberFormat="1" applyFont="1" applyFill="1" applyBorder="1" applyAlignment="1">
      <alignment horizontal="right" indent="1"/>
    </xf>
    <xf numFmtId="37" fontId="16" fillId="0" borderId="2" xfId="0" applyNumberFormat="1" applyFont="1" applyFill="1" applyBorder="1" applyAlignment="1">
      <alignment horizontal="right" indent="1"/>
    </xf>
    <xf numFmtId="37" fontId="3" fillId="0" borderId="1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left" wrapText="1"/>
    </xf>
    <xf numFmtId="37" fontId="17" fillId="0" borderId="0" xfId="0" applyNumberFormat="1" applyFont="1" applyFill="1" applyBorder="1" applyAlignment="1">
      <alignment horizontal="center" wrapText="1"/>
    </xf>
    <xf numFmtId="37" fontId="6" fillId="0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110" zoomScaleNormal="11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" sqref="M1"/>
    </sheetView>
  </sheetViews>
  <sheetFormatPr defaultColWidth="9.33203125" defaultRowHeight="12.75"/>
  <cols>
    <col min="1" max="1" width="2.33203125" style="2" customWidth="1"/>
    <col min="2" max="2" width="22.33203125" style="2" bestFit="1" customWidth="1"/>
    <col min="3" max="4" width="14.83203125" style="2" customWidth="1"/>
    <col min="5" max="5" width="15" style="2" bestFit="1" customWidth="1"/>
    <col min="6" max="6" width="14.66015625" style="2" customWidth="1"/>
    <col min="7" max="7" width="2.83203125" style="2" customWidth="1"/>
    <col min="8" max="8" width="13.83203125" style="2" customWidth="1"/>
    <col min="9" max="9" width="14.83203125" style="2" customWidth="1"/>
    <col min="10" max="10" width="2.5" style="57" bestFit="1" customWidth="1"/>
    <col min="11" max="11" width="13.83203125" style="2" customWidth="1"/>
    <col min="12" max="12" width="2.83203125" style="2" customWidth="1"/>
    <col min="13" max="13" width="14.66015625" style="2" customWidth="1"/>
    <col min="14" max="14" width="14.83203125" style="2" customWidth="1"/>
    <col min="15" max="15" width="13.66015625" style="2" customWidth="1"/>
    <col min="16" max="16" width="14.66015625" style="2" customWidth="1"/>
    <col min="17" max="16384" width="9.33203125" style="2" customWidth="1"/>
  </cols>
  <sheetData>
    <row r="1" spans="2:13" ht="18" customHeight="1">
      <c r="B1" s="3" t="s">
        <v>36</v>
      </c>
      <c r="M1" s="59" t="s">
        <v>79</v>
      </c>
    </row>
    <row r="2" ht="9" customHeight="1">
      <c r="B2" s="3"/>
    </row>
    <row r="3" spans="2:16" s="6" customFormat="1" ht="18" customHeight="1" thickBot="1">
      <c r="B3" s="4"/>
      <c r="C3" s="5">
        <v>-1</v>
      </c>
      <c r="D3" s="5">
        <v>-2</v>
      </c>
      <c r="E3" s="5">
        <v>-3</v>
      </c>
      <c r="F3" s="5">
        <v>-4</v>
      </c>
      <c r="G3" s="20"/>
      <c r="H3" s="5">
        <v>-5</v>
      </c>
      <c r="I3" s="5">
        <v>-6</v>
      </c>
      <c r="J3" s="58"/>
      <c r="K3" s="5">
        <v>-7</v>
      </c>
      <c r="L3" s="5"/>
      <c r="M3" s="5">
        <v>-8</v>
      </c>
      <c r="N3" s="5">
        <v>-9</v>
      </c>
      <c r="O3" s="5">
        <v>-10</v>
      </c>
      <c r="P3" s="5">
        <v>-11</v>
      </c>
    </row>
    <row r="4" spans="3:16" s="6" customFormat="1" ht="18" customHeight="1">
      <c r="C4" s="119" t="s">
        <v>39</v>
      </c>
      <c r="D4" s="119"/>
      <c r="E4" s="119"/>
      <c r="F4" s="119"/>
      <c r="H4" s="119" t="s">
        <v>40</v>
      </c>
      <c r="I4" s="119"/>
      <c r="J4" s="119"/>
      <c r="K4" s="119"/>
      <c r="M4" s="119" t="s">
        <v>41</v>
      </c>
      <c r="N4" s="119"/>
      <c r="O4" s="119"/>
      <c r="P4" s="119"/>
    </row>
    <row r="5" spans="3:16" s="6" customFormat="1" ht="7.5" customHeight="1">
      <c r="C5" s="8"/>
      <c r="D5" s="8"/>
      <c r="E5" s="8"/>
      <c r="F5" s="8"/>
      <c r="H5" s="8"/>
      <c r="I5" s="8"/>
      <c r="J5" s="70"/>
      <c r="K5" s="8"/>
      <c r="M5" s="8"/>
      <c r="N5" s="8"/>
      <c r="O5" s="8"/>
      <c r="P5" s="8"/>
    </row>
    <row r="6" spans="2:16" s="23" customFormat="1" ht="57" customHeight="1" thickBot="1">
      <c r="B6" s="21"/>
      <c r="C6" s="21" t="s">
        <v>37</v>
      </c>
      <c r="D6" s="21" t="s">
        <v>33</v>
      </c>
      <c r="E6" s="22" t="s">
        <v>35</v>
      </c>
      <c r="F6" s="21" t="s">
        <v>29</v>
      </c>
      <c r="G6" s="21"/>
      <c r="H6" s="21" t="s">
        <v>28</v>
      </c>
      <c r="I6" s="21" t="s">
        <v>58</v>
      </c>
      <c r="J6" s="71"/>
      <c r="K6" s="21" t="s">
        <v>51</v>
      </c>
      <c r="L6" s="21"/>
      <c r="M6" s="21" t="s">
        <v>30</v>
      </c>
      <c r="N6" s="21" t="s">
        <v>34</v>
      </c>
      <c r="O6" s="21" t="s">
        <v>54</v>
      </c>
      <c r="P6" s="21" t="s">
        <v>38</v>
      </c>
    </row>
    <row r="7" spans="2:16" s="10" customFormat="1" ht="23.25" customHeight="1">
      <c r="B7" s="24"/>
      <c r="C7" s="24"/>
      <c r="D7" s="24"/>
      <c r="E7" s="24"/>
      <c r="F7" s="25" t="s">
        <v>32</v>
      </c>
      <c r="G7" s="24"/>
      <c r="H7" s="26" t="s">
        <v>75</v>
      </c>
      <c r="I7" s="26"/>
      <c r="J7" s="72"/>
      <c r="K7" s="26"/>
      <c r="L7" s="24"/>
      <c r="M7" s="27" t="s">
        <v>52</v>
      </c>
      <c r="N7" s="28" t="s">
        <v>53</v>
      </c>
      <c r="O7" s="29" t="s">
        <v>72</v>
      </c>
      <c r="P7" s="30" t="s">
        <v>56</v>
      </c>
    </row>
    <row r="9" spans="2:16" s="12" customFormat="1" ht="12.75">
      <c r="B9" s="14" t="s">
        <v>0</v>
      </c>
      <c r="C9" s="55">
        <v>61662721</v>
      </c>
      <c r="D9" s="60">
        <v>20489000</v>
      </c>
      <c r="E9" s="15">
        <v>2880000</v>
      </c>
      <c r="F9" s="12">
        <f>SUM(C9:E9)</f>
        <v>85031721</v>
      </c>
      <c r="H9" s="12">
        <f>'(B) Base Budget Adjustments'!E7+'(B) Base Budget Adjustments'!G7+'(B) Base Budget Adjustments'!J7+'(B) Base Budget Adjustments'!P7+'(B) Base Budget Adjustments'!R7</f>
        <v>-284600</v>
      </c>
      <c r="I9" s="12">
        <f>'(B) Base Budget Adjustments'!L7</f>
        <v>3409700</v>
      </c>
      <c r="J9" s="73"/>
      <c r="K9" s="12">
        <f>'(B) Base Budget Adjustments'!N7</f>
        <v>-5525600</v>
      </c>
      <c r="M9" s="12">
        <f>C9+H9+I9+K9</f>
        <v>59262221</v>
      </c>
      <c r="N9" s="12">
        <f>D9</f>
        <v>20489000</v>
      </c>
      <c r="O9" s="12">
        <f>E9</f>
        <v>2880000</v>
      </c>
      <c r="P9" s="12">
        <f>SUM(M9:O9)</f>
        <v>82631221</v>
      </c>
    </row>
    <row r="10" spans="2:16" ht="12.75">
      <c r="B10" s="13" t="s">
        <v>1</v>
      </c>
      <c r="C10" s="54">
        <v>42940910</v>
      </c>
      <c r="D10" s="31">
        <v>8906000</v>
      </c>
      <c r="E10" s="16">
        <v>756000</v>
      </c>
      <c r="F10" s="2">
        <f>SUM(C10:E10)</f>
        <v>52602910</v>
      </c>
      <c r="H10" s="2">
        <f>'(B) Base Budget Adjustments'!E8+'(B) Base Budget Adjustments'!G8+'(B) Base Budget Adjustments'!J8+'(B) Base Budget Adjustments'!P8+'(B) Base Budget Adjustments'!R8</f>
        <v>526200</v>
      </c>
      <c r="I10" s="2">
        <f>'(B) Base Budget Adjustments'!L8</f>
        <v>5234900</v>
      </c>
      <c r="K10" s="2">
        <f>'(B) Base Budget Adjustments'!N8</f>
        <v>-6708700</v>
      </c>
      <c r="M10" s="2">
        <f>C10+H10+I10+K10</f>
        <v>41993310</v>
      </c>
      <c r="N10" s="2">
        <f>D10</f>
        <v>8906000</v>
      </c>
      <c r="O10" s="2">
        <f>E10</f>
        <v>756000</v>
      </c>
      <c r="P10" s="2">
        <f>SUM(M10:O10)</f>
        <v>51655310</v>
      </c>
    </row>
    <row r="11" spans="2:16" ht="12.75">
      <c r="B11" s="13" t="s">
        <v>2</v>
      </c>
      <c r="C11" s="54">
        <v>120878800</v>
      </c>
      <c r="D11" s="31">
        <v>42203000</v>
      </c>
      <c r="E11" s="16">
        <v>8171000</v>
      </c>
      <c r="F11" s="2">
        <f aca="true" t="shared" si="0" ref="F11:F31">SUM(C11:E11)</f>
        <v>171252800</v>
      </c>
      <c r="H11" s="2">
        <f>'(B) Base Budget Adjustments'!E9+'(B) Base Budget Adjustments'!G9+'(B) Base Budget Adjustments'!J9+'(B) Base Budget Adjustments'!P9+'(B) Base Budget Adjustments'!R9</f>
        <v>-492100</v>
      </c>
      <c r="I11" s="2">
        <f>'(B) Base Budget Adjustments'!L9</f>
        <v>7493200</v>
      </c>
      <c r="K11" s="2">
        <f>'(B) Base Budget Adjustments'!N9</f>
        <v>-11640700</v>
      </c>
      <c r="M11" s="2">
        <f aca="true" t="shared" si="1" ref="M11:M31">C11+H11+I11+K11</f>
        <v>116239200</v>
      </c>
      <c r="N11" s="2">
        <f aca="true" t="shared" si="2" ref="N11:N31">D11</f>
        <v>42203000</v>
      </c>
      <c r="O11" s="2">
        <f aca="true" t="shared" si="3" ref="O11:O31">E11</f>
        <v>8171000</v>
      </c>
      <c r="P11" s="2">
        <f aca="true" t="shared" si="4" ref="P11:P31">SUM(M11:O11)</f>
        <v>166613200</v>
      </c>
    </row>
    <row r="12" spans="2:16" ht="12.75">
      <c r="B12" s="13" t="s">
        <v>3</v>
      </c>
      <c r="C12" s="54">
        <v>71489966</v>
      </c>
      <c r="D12" s="31">
        <v>31688000</v>
      </c>
      <c r="E12" s="16">
        <v>3094000</v>
      </c>
      <c r="F12" s="2">
        <f t="shared" si="0"/>
        <v>106271966</v>
      </c>
      <c r="H12" s="2">
        <f>'(B) Base Budget Adjustments'!E10+'(B) Base Budget Adjustments'!G10+'(B) Base Budget Adjustments'!J10+'(B) Base Budget Adjustments'!P10+'(B) Base Budget Adjustments'!R10</f>
        <v>-357000</v>
      </c>
      <c r="I12" s="2">
        <f>'(B) Base Budget Adjustments'!L10</f>
        <v>3567000</v>
      </c>
      <c r="K12" s="2">
        <f>'(B) Base Budget Adjustments'!N10</f>
        <v>-6020000</v>
      </c>
      <c r="M12" s="2">
        <f t="shared" si="1"/>
        <v>68679966</v>
      </c>
      <c r="N12" s="2">
        <f t="shared" si="2"/>
        <v>31688000</v>
      </c>
      <c r="O12" s="2">
        <f t="shared" si="3"/>
        <v>3094000</v>
      </c>
      <c r="P12" s="2">
        <f t="shared" si="4"/>
        <v>103461966</v>
      </c>
    </row>
    <row r="13" spans="2:16" ht="12.75">
      <c r="B13" s="13" t="s">
        <v>31</v>
      </c>
      <c r="C13" s="54">
        <v>90684250</v>
      </c>
      <c r="D13" s="31">
        <v>39938000</v>
      </c>
      <c r="E13" s="16">
        <v>10165000</v>
      </c>
      <c r="F13" s="2">
        <f t="shared" si="0"/>
        <v>140787250</v>
      </c>
      <c r="H13" s="2">
        <f>'(B) Base Budget Adjustments'!E11+'(B) Base Budget Adjustments'!G11+'(B) Base Budget Adjustments'!J11+'(B) Base Budget Adjustments'!P11+'(B) Base Budget Adjustments'!R11</f>
        <v>-482500</v>
      </c>
      <c r="I13" s="2">
        <f>'(B) Base Budget Adjustments'!L11</f>
        <v>5625000</v>
      </c>
      <c r="K13" s="2">
        <f>'(B) Base Budget Adjustments'!N11</f>
        <v>-8735500</v>
      </c>
      <c r="M13" s="2">
        <f t="shared" si="1"/>
        <v>87091250</v>
      </c>
      <c r="N13" s="2">
        <f t="shared" si="2"/>
        <v>39938000</v>
      </c>
      <c r="O13" s="2">
        <f t="shared" si="3"/>
        <v>10165000</v>
      </c>
      <c r="P13" s="2">
        <f t="shared" si="4"/>
        <v>137194250</v>
      </c>
    </row>
    <row r="14" spans="2:16" ht="12.75">
      <c r="B14" s="13" t="s">
        <v>4</v>
      </c>
      <c r="C14" s="54">
        <v>153752550</v>
      </c>
      <c r="D14" s="31">
        <f>56849000-253000</f>
        <v>56596000</v>
      </c>
      <c r="E14" s="16">
        <v>10171000</v>
      </c>
      <c r="F14" s="2">
        <f t="shared" si="0"/>
        <v>220519550</v>
      </c>
      <c r="H14" s="2">
        <f>'(B) Base Budget Adjustments'!E12+'(B) Base Budget Adjustments'!G12+'(B) Base Budget Adjustments'!J12+'(B) Base Budget Adjustments'!P12+'(B) Base Budget Adjustments'!R12</f>
        <v>628900</v>
      </c>
      <c r="I14" s="2">
        <f>'(B) Base Budget Adjustments'!L12</f>
        <v>8844700</v>
      </c>
      <c r="K14" s="2">
        <f>'(B) Base Budget Adjustments'!N12</f>
        <v>-14121100</v>
      </c>
      <c r="M14" s="2">
        <f t="shared" si="1"/>
        <v>149105050</v>
      </c>
      <c r="N14" s="2">
        <f t="shared" si="2"/>
        <v>56596000</v>
      </c>
      <c r="O14" s="2">
        <f t="shared" si="3"/>
        <v>10171000</v>
      </c>
      <c r="P14" s="2">
        <f t="shared" si="4"/>
        <v>215872050</v>
      </c>
    </row>
    <row r="15" spans="2:16" ht="12.75">
      <c r="B15" s="13" t="s">
        <v>5</v>
      </c>
      <c r="C15" s="54">
        <v>179133570</v>
      </c>
      <c r="D15" s="31">
        <v>96873000</v>
      </c>
      <c r="E15" s="16">
        <v>19271000</v>
      </c>
      <c r="F15" s="2">
        <f t="shared" si="0"/>
        <v>295277570</v>
      </c>
      <c r="H15" s="2">
        <f>'(B) Base Budget Adjustments'!E13+'(B) Base Budget Adjustments'!G13+'(B) Base Budget Adjustments'!J13+'(B) Base Budget Adjustments'!P13+'(B) Base Budget Adjustments'!R13</f>
        <v>819400</v>
      </c>
      <c r="I15" s="2">
        <f>'(B) Base Budget Adjustments'!L13</f>
        <v>11984700</v>
      </c>
      <c r="K15" s="2">
        <f>'(B) Base Budget Adjustments'!N13</f>
        <v>-18128600</v>
      </c>
      <c r="M15" s="2">
        <f t="shared" si="1"/>
        <v>173809070</v>
      </c>
      <c r="N15" s="2">
        <f t="shared" si="2"/>
        <v>96873000</v>
      </c>
      <c r="O15" s="2">
        <f t="shared" si="3"/>
        <v>19271000</v>
      </c>
      <c r="P15" s="2">
        <f t="shared" si="4"/>
        <v>289953070</v>
      </c>
    </row>
    <row r="16" spans="2:16" ht="12.75">
      <c r="B16" s="13" t="s">
        <v>6</v>
      </c>
      <c r="C16" s="54">
        <v>76430027</v>
      </c>
      <c r="D16" s="31">
        <v>19755000</v>
      </c>
      <c r="E16" s="16">
        <v>4780000</v>
      </c>
      <c r="F16" s="2">
        <f t="shared" si="0"/>
        <v>100965027</v>
      </c>
      <c r="H16" s="2">
        <f>'(B) Base Budget Adjustments'!E14+'(B) Base Budget Adjustments'!G14+'(B) Base Budget Adjustments'!J14+'(B) Base Budget Adjustments'!P14+'(B) Base Budget Adjustments'!R14</f>
        <v>-363500</v>
      </c>
      <c r="I16" s="2">
        <f>'(B) Base Budget Adjustments'!L14</f>
        <v>4748000</v>
      </c>
      <c r="K16" s="2">
        <f>'(B) Base Budget Adjustments'!N14</f>
        <v>-7371100</v>
      </c>
      <c r="M16" s="2">
        <f t="shared" si="1"/>
        <v>73443427</v>
      </c>
      <c r="N16" s="2">
        <f t="shared" si="2"/>
        <v>19755000</v>
      </c>
      <c r="O16" s="2">
        <f t="shared" si="3"/>
        <v>4780000</v>
      </c>
      <c r="P16" s="2">
        <f t="shared" si="4"/>
        <v>97978427</v>
      </c>
    </row>
    <row r="17" spans="2:16" ht="12.75">
      <c r="B17" s="13" t="s">
        <v>7</v>
      </c>
      <c r="C17" s="54">
        <v>205079790</v>
      </c>
      <c r="D17" s="31">
        <v>97164000</v>
      </c>
      <c r="E17" s="16">
        <v>20918000</v>
      </c>
      <c r="F17" s="2">
        <f t="shared" si="0"/>
        <v>323161790</v>
      </c>
      <c r="H17" s="2">
        <f>'(B) Base Budget Adjustments'!E15+'(B) Base Budget Adjustments'!G15+'(B) Base Budget Adjustments'!J15+'(B) Base Budget Adjustments'!P15+'(B) Base Budget Adjustments'!R15</f>
        <v>-1075000</v>
      </c>
      <c r="I17" s="2">
        <f>'(B) Base Budget Adjustments'!L15</f>
        <v>12507000</v>
      </c>
      <c r="K17" s="2">
        <f>'(B) Base Budget Adjustments'!N15</f>
        <v>-19540200</v>
      </c>
      <c r="M17" s="2">
        <f t="shared" si="1"/>
        <v>196971590</v>
      </c>
      <c r="N17" s="2">
        <f t="shared" si="2"/>
        <v>97164000</v>
      </c>
      <c r="O17" s="2">
        <f t="shared" si="3"/>
        <v>20918000</v>
      </c>
      <c r="P17" s="2">
        <f t="shared" si="4"/>
        <v>315053590</v>
      </c>
    </row>
    <row r="18" spans="2:16" ht="12.75">
      <c r="B18" s="13" t="s">
        <v>8</v>
      </c>
      <c r="C18" s="54">
        <v>132721064</v>
      </c>
      <c r="D18" s="31">
        <v>60435000</v>
      </c>
      <c r="E18" s="16">
        <v>10208000</v>
      </c>
      <c r="F18" s="2">
        <f t="shared" si="0"/>
        <v>203364064</v>
      </c>
      <c r="H18" s="2">
        <f>'(B) Base Budget Adjustments'!E16+'(B) Base Budget Adjustments'!G16+'(B) Base Budget Adjustments'!J16+'(B) Base Budget Adjustments'!P16+'(B) Base Budget Adjustments'!R16</f>
        <v>-426200</v>
      </c>
      <c r="I18" s="2">
        <f>'(B) Base Budget Adjustments'!L16</f>
        <v>8085100</v>
      </c>
      <c r="K18" s="2">
        <f>'(B) Base Budget Adjustments'!N16</f>
        <v>-12638000</v>
      </c>
      <c r="M18" s="2">
        <f t="shared" si="1"/>
        <v>127741964</v>
      </c>
      <c r="N18" s="2">
        <f t="shared" si="2"/>
        <v>60435000</v>
      </c>
      <c r="O18" s="2">
        <f t="shared" si="3"/>
        <v>10208000</v>
      </c>
      <c r="P18" s="2">
        <f t="shared" si="4"/>
        <v>198384964</v>
      </c>
    </row>
    <row r="19" spans="2:16" ht="12.75">
      <c r="B19" s="13" t="s">
        <v>9</v>
      </c>
      <c r="C19" s="54">
        <v>19033450</v>
      </c>
      <c r="D19" s="31">
        <v>2148000</v>
      </c>
      <c r="E19" s="16">
        <v>2210000</v>
      </c>
      <c r="F19" s="2">
        <f t="shared" si="0"/>
        <v>23391450</v>
      </c>
      <c r="H19" s="2">
        <f>'(B) Base Budget Adjustments'!E17+'(B) Base Budget Adjustments'!G17+'(B) Base Budget Adjustments'!J17+'(B) Base Budget Adjustments'!P17+'(B) Base Budget Adjustments'!R17</f>
        <v>-86200</v>
      </c>
      <c r="I19" s="2">
        <f>'(B) Base Budget Adjustments'!L17</f>
        <v>1343000</v>
      </c>
      <c r="K19" s="2">
        <f>'(B) Base Budget Adjustments'!N17</f>
        <v>-1996400</v>
      </c>
      <c r="M19" s="2">
        <f t="shared" si="1"/>
        <v>18293850</v>
      </c>
      <c r="N19" s="2">
        <f t="shared" si="2"/>
        <v>2148000</v>
      </c>
      <c r="O19" s="2">
        <f t="shared" si="3"/>
        <v>2210000</v>
      </c>
      <c r="P19" s="2">
        <f t="shared" si="4"/>
        <v>22651850</v>
      </c>
    </row>
    <row r="20" spans="2:16" ht="12.75">
      <c r="B20" s="13" t="s">
        <v>10</v>
      </c>
      <c r="C20" s="54">
        <v>53574750</v>
      </c>
      <c r="D20" s="31">
        <v>9482000</v>
      </c>
      <c r="E20" s="16">
        <v>1377000</v>
      </c>
      <c r="F20" s="2">
        <f t="shared" si="0"/>
        <v>64433750</v>
      </c>
      <c r="H20" s="2">
        <f>'(B) Base Budget Adjustments'!E18+'(B) Base Budget Adjustments'!G18+'(B) Base Budget Adjustments'!J18+'(B) Base Budget Adjustments'!P18+'(B) Base Budget Adjustments'!R18</f>
        <v>-208300</v>
      </c>
      <c r="I20" s="2">
        <f>'(B) Base Budget Adjustments'!L18</f>
        <v>2768900</v>
      </c>
      <c r="K20" s="2">
        <f>'(B) Base Budget Adjustments'!N18</f>
        <v>-4608100</v>
      </c>
      <c r="M20" s="2">
        <f t="shared" si="1"/>
        <v>51527250</v>
      </c>
      <c r="N20" s="2">
        <f t="shared" si="2"/>
        <v>9482000</v>
      </c>
      <c r="O20" s="2">
        <f t="shared" si="3"/>
        <v>1377000</v>
      </c>
      <c r="P20" s="2">
        <f t="shared" si="4"/>
        <v>62386250</v>
      </c>
    </row>
    <row r="21" spans="2:16" ht="12.75">
      <c r="B21" s="13" t="s">
        <v>11</v>
      </c>
      <c r="C21" s="54">
        <v>195369280</v>
      </c>
      <c r="D21" s="31">
        <v>90906000</v>
      </c>
      <c r="E21" s="16">
        <v>17555000</v>
      </c>
      <c r="F21" s="2">
        <f t="shared" si="0"/>
        <v>303830280</v>
      </c>
      <c r="H21" s="2">
        <f>'(B) Base Budget Adjustments'!E19+'(B) Base Budget Adjustments'!G19+'(B) Base Budget Adjustments'!J19+'(B) Base Budget Adjustments'!P19+'(B) Base Budget Adjustments'!R19</f>
        <v>60800</v>
      </c>
      <c r="I21" s="2">
        <f>'(B) Base Budget Adjustments'!L19</f>
        <v>10207500</v>
      </c>
      <c r="K21" s="2">
        <f>'(B) Base Budget Adjustments'!N19</f>
        <v>-16910800</v>
      </c>
      <c r="M21" s="2">
        <f t="shared" si="1"/>
        <v>188726780</v>
      </c>
      <c r="N21" s="2">
        <f t="shared" si="2"/>
        <v>90906000</v>
      </c>
      <c r="O21" s="2">
        <f t="shared" si="3"/>
        <v>17555000</v>
      </c>
      <c r="P21" s="2">
        <f t="shared" si="4"/>
        <v>297187780</v>
      </c>
    </row>
    <row r="22" spans="2:16" ht="12.75">
      <c r="B22" s="13" t="s">
        <v>12</v>
      </c>
      <c r="C22" s="54">
        <v>146607350</v>
      </c>
      <c r="D22" s="31">
        <v>57697000</v>
      </c>
      <c r="E22" s="16">
        <v>9912000</v>
      </c>
      <c r="F22" s="2">
        <f t="shared" si="0"/>
        <v>214216350</v>
      </c>
      <c r="H22" s="2">
        <f>'(B) Base Budget Adjustments'!E20+'(B) Base Budget Adjustments'!G20+'(B) Base Budget Adjustments'!J20+'(B) Base Budget Adjustments'!P20+'(B) Base Budget Adjustments'!R20</f>
        <v>-703800</v>
      </c>
      <c r="I22" s="2">
        <f>'(B) Base Budget Adjustments'!L20</f>
        <v>9213800</v>
      </c>
      <c r="K22" s="2">
        <f>'(B) Base Budget Adjustments'!N20</f>
        <v>-14242500</v>
      </c>
      <c r="M22" s="2">
        <f t="shared" si="1"/>
        <v>140874850</v>
      </c>
      <c r="N22" s="2">
        <f t="shared" si="2"/>
        <v>57697000</v>
      </c>
      <c r="O22" s="2">
        <f t="shared" si="3"/>
        <v>9912000</v>
      </c>
      <c r="P22" s="2">
        <f t="shared" si="4"/>
        <v>208483850</v>
      </c>
    </row>
    <row r="23" spans="2:16" ht="12.75">
      <c r="B23" s="13" t="s">
        <v>13</v>
      </c>
      <c r="C23" s="54">
        <v>165543608</v>
      </c>
      <c r="D23" s="31">
        <v>71765000</v>
      </c>
      <c r="E23" s="16">
        <v>10180000</v>
      </c>
      <c r="F23" s="2">
        <f t="shared" si="0"/>
        <v>247488608</v>
      </c>
      <c r="H23" s="2">
        <f>'(B) Base Budget Adjustments'!E21+'(B) Base Budget Adjustments'!G21+'(B) Base Budget Adjustments'!J21+'(B) Base Budget Adjustments'!P21+'(B) Base Budget Adjustments'!R21</f>
        <v>-626900</v>
      </c>
      <c r="I23" s="2">
        <f>'(B) Base Budget Adjustments'!L21</f>
        <v>8937700</v>
      </c>
      <c r="K23" s="2">
        <f>'(B) Base Budget Adjustments'!N21</f>
        <v>-14616500</v>
      </c>
      <c r="M23" s="2">
        <f t="shared" si="1"/>
        <v>159237908</v>
      </c>
      <c r="N23" s="2">
        <f t="shared" si="2"/>
        <v>71765000</v>
      </c>
      <c r="O23" s="2">
        <f t="shared" si="3"/>
        <v>10180000</v>
      </c>
      <c r="P23" s="2">
        <f t="shared" si="4"/>
        <v>241182908</v>
      </c>
    </row>
    <row r="24" spans="2:16" ht="12.75">
      <c r="B24" s="13" t="s">
        <v>14</v>
      </c>
      <c r="C24" s="54">
        <v>107400260</v>
      </c>
      <c r="D24" s="31">
        <v>48175000</v>
      </c>
      <c r="E24" s="16">
        <v>7264000</v>
      </c>
      <c r="F24" s="2">
        <f t="shared" si="0"/>
        <v>162839260</v>
      </c>
      <c r="H24" s="2">
        <f>'(B) Base Budget Adjustments'!E22+'(B) Base Budget Adjustments'!G22+'(B) Base Budget Adjustments'!J22+'(B) Base Budget Adjustments'!P22+'(B) Base Budget Adjustments'!R22</f>
        <v>-500800</v>
      </c>
      <c r="I24" s="2">
        <f>'(B) Base Budget Adjustments'!L22</f>
        <v>5769100</v>
      </c>
      <c r="K24" s="2">
        <f>'(B) Base Budget Adjustments'!N22</f>
        <v>-9454600</v>
      </c>
      <c r="M24" s="2">
        <f t="shared" si="1"/>
        <v>103213960</v>
      </c>
      <c r="N24" s="2">
        <f t="shared" si="2"/>
        <v>48175000</v>
      </c>
      <c r="O24" s="2">
        <f t="shared" si="3"/>
        <v>7264000</v>
      </c>
      <c r="P24" s="2">
        <f t="shared" si="4"/>
        <v>158652960</v>
      </c>
    </row>
    <row r="25" spans="2:16" ht="12.75">
      <c r="B25" s="13" t="s">
        <v>15</v>
      </c>
      <c r="C25" s="54">
        <v>221339350</v>
      </c>
      <c r="D25" s="31">
        <v>91455000</v>
      </c>
      <c r="E25" s="16">
        <v>24604000</v>
      </c>
      <c r="F25" s="2">
        <f t="shared" si="0"/>
        <v>337398350</v>
      </c>
      <c r="H25" s="2">
        <f>'(B) Base Budget Adjustments'!E23+'(B) Base Budget Adjustments'!G23+'(B) Base Budget Adjustments'!J23+'(B) Base Budget Adjustments'!P23+'(B) Base Budget Adjustments'!R23</f>
        <v>-1159400</v>
      </c>
      <c r="I25" s="2">
        <f>'(B) Base Budget Adjustments'!L23</f>
        <v>13837000</v>
      </c>
      <c r="K25" s="2">
        <f>'(B) Base Budget Adjustments'!N23</f>
        <v>-21429700</v>
      </c>
      <c r="M25" s="2">
        <f t="shared" si="1"/>
        <v>212587250</v>
      </c>
      <c r="N25" s="2">
        <f t="shared" si="2"/>
        <v>91455000</v>
      </c>
      <c r="O25" s="2">
        <f t="shared" si="3"/>
        <v>24604000</v>
      </c>
      <c r="P25" s="2">
        <f t="shared" si="4"/>
        <v>328646250</v>
      </c>
    </row>
    <row r="26" spans="2:16" ht="12.75">
      <c r="B26" s="13" t="s">
        <v>16</v>
      </c>
      <c r="C26" s="54">
        <v>171416331</v>
      </c>
      <c r="D26" s="31">
        <v>81900000</v>
      </c>
      <c r="E26" s="16">
        <v>24365000</v>
      </c>
      <c r="F26" s="2">
        <f t="shared" si="0"/>
        <v>277681331</v>
      </c>
      <c r="H26" s="2">
        <f>'(B) Base Budget Adjustments'!E24+'(B) Base Budget Adjustments'!G24+'(B) Base Budget Adjustments'!J24+'(B) Base Budget Adjustments'!P24+'(B) Base Budget Adjustments'!R24</f>
        <v>-979800</v>
      </c>
      <c r="I26" s="2">
        <f>'(B) Base Budget Adjustments'!L24</f>
        <v>11160000</v>
      </c>
      <c r="K26" s="2">
        <f>'(B) Base Budget Adjustments'!N24</f>
        <v>-17037300</v>
      </c>
      <c r="M26" s="2">
        <f t="shared" si="1"/>
        <v>164559231</v>
      </c>
      <c r="N26" s="2">
        <f t="shared" si="2"/>
        <v>81900000</v>
      </c>
      <c r="O26" s="2">
        <f t="shared" si="3"/>
        <v>24365000</v>
      </c>
      <c r="P26" s="2">
        <f t="shared" si="4"/>
        <v>270824231</v>
      </c>
    </row>
    <row r="27" spans="2:16" ht="12.75">
      <c r="B27" s="13" t="s">
        <v>17</v>
      </c>
      <c r="C27" s="54">
        <v>169960150</v>
      </c>
      <c r="D27" s="31">
        <v>81032000</v>
      </c>
      <c r="E27" s="16">
        <v>21450000</v>
      </c>
      <c r="F27" s="2">
        <f t="shared" si="0"/>
        <v>272442150</v>
      </c>
      <c r="H27" s="2">
        <f>'(B) Base Budget Adjustments'!E25+'(B) Base Budget Adjustments'!G25+'(B) Base Budget Adjustments'!J25+'(B) Base Budget Adjustments'!P25+'(B) Base Budget Adjustments'!R25</f>
        <v>-924900</v>
      </c>
      <c r="I27" s="2">
        <f>'(B) Base Budget Adjustments'!L25</f>
        <v>9761000</v>
      </c>
      <c r="K27" s="2">
        <f>'(B) Base Budget Adjustments'!N25</f>
        <v>-15590000</v>
      </c>
      <c r="M27" s="2">
        <f t="shared" si="1"/>
        <v>163206250</v>
      </c>
      <c r="N27" s="2">
        <f t="shared" si="2"/>
        <v>81032000</v>
      </c>
      <c r="O27" s="2">
        <f t="shared" si="3"/>
        <v>21450000</v>
      </c>
      <c r="P27" s="2">
        <f t="shared" si="4"/>
        <v>265688250</v>
      </c>
    </row>
    <row r="28" spans="2:16" ht="12.75">
      <c r="B28" s="13" t="s">
        <v>18</v>
      </c>
      <c r="C28" s="54">
        <v>150281650</v>
      </c>
      <c r="D28" s="31">
        <v>51699000</v>
      </c>
      <c r="E28" s="16">
        <v>25521000</v>
      </c>
      <c r="F28" s="2">
        <f t="shared" si="0"/>
        <v>227501650</v>
      </c>
      <c r="H28" s="2">
        <f>'(B) Base Budget Adjustments'!E26+'(B) Base Budget Adjustments'!G26+'(B) Base Budget Adjustments'!J26+'(B) Base Budget Adjustments'!P26+'(B) Base Budget Adjustments'!R26</f>
        <v>-741500</v>
      </c>
      <c r="I28" s="2">
        <f>'(B) Base Budget Adjustments'!L26</f>
        <v>9891900</v>
      </c>
      <c r="K28" s="2">
        <f>'(B) Base Budget Adjustments'!N26</f>
        <v>-15046900</v>
      </c>
      <c r="M28" s="2">
        <f t="shared" si="1"/>
        <v>144385150</v>
      </c>
      <c r="N28" s="2">
        <f t="shared" si="2"/>
        <v>51699000</v>
      </c>
      <c r="O28" s="2">
        <f t="shared" si="3"/>
        <v>25521000</v>
      </c>
      <c r="P28" s="2">
        <f t="shared" si="4"/>
        <v>221605150</v>
      </c>
    </row>
    <row r="29" spans="2:16" ht="12.75">
      <c r="B29" s="13" t="s">
        <v>19</v>
      </c>
      <c r="C29" s="54">
        <v>66746080</v>
      </c>
      <c r="D29" s="31">
        <v>23461000</v>
      </c>
      <c r="E29" s="16">
        <v>3798000</v>
      </c>
      <c r="F29" s="2">
        <f t="shared" si="0"/>
        <v>94005080</v>
      </c>
      <c r="H29" s="2">
        <f>'(B) Base Budget Adjustments'!E27+'(B) Base Budget Adjustments'!G27+'(B) Base Budget Adjustments'!J27+'(B) Base Budget Adjustments'!P27+'(B) Base Budget Adjustments'!R27</f>
        <v>-326000</v>
      </c>
      <c r="I29" s="2">
        <f>'(B) Base Budget Adjustments'!L27</f>
        <v>3910000</v>
      </c>
      <c r="K29" s="2">
        <f>'(B) Base Budget Adjustments'!N27</f>
        <v>-6200400</v>
      </c>
      <c r="M29" s="2">
        <f t="shared" si="1"/>
        <v>64129680</v>
      </c>
      <c r="N29" s="2">
        <f t="shared" si="2"/>
        <v>23461000</v>
      </c>
      <c r="O29" s="2">
        <f t="shared" si="3"/>
        <v>3798000</v>
      </c>
      <c r="P29" s="2">
        <f t="shared" si="4"/>
        <v>91388680</v>
      </c>
    </row>
    <row r="30" spans="2:16" ht="12.75">
      <c r="B30" s="13" t="s">
        <v>20</v>
      </c>
      <c r="C30" s="54">
        <v>64157344</v>
      </c>
      <c r="D30" s="31">
        <v>22200000</v>
      </c>
      <c r="E30" s="16">
        <v>3682000</v>
      </c>
      <c r="F30" s="2">
        <f t="shared" si="0"/>
        <v>90039344</v>
      </c>
      <c r="H30" s="2">
        <f>'(B) Base Budget Adjustments'!E28+'(B) Base Budget Adjustments'!G28+'(B) Base Budget Adjustments'!J28+'(B) Base Budget Adjustments'!P28+'(B) Base Budget Adjustments'!R28</f>
        <v>-28700</v>
      </c>
      <c r="I30" s="2">
        <f>'(B) Base Budget Adjustments'!L28</f>
        <v>4391800</v>
      </c>
      <c r="K30" s="2">
        <f>'(B) Base Budget Adjustments'!N28</f>
        <v>-6592800</v>
      </c>
      <c r="M30" s="2">
        <f t="shared" si="1"/>
        <v>61927644</v>
      </c>
      <c r="N30" s="2">
        <f t="shared" si="2"/>
        <v>22200000</v>
      </c>
      <c r="O30" s="2">
        <f>E30</f>
        <v>3682000</v>
      </c>
      <c r="P30" s="2">
        <f>SUM(M30:O30)</f>
        <v>87809644</v>
      </c>
    </row>
    <row r="31" spans="2:16" ht="12.75">
      <c r="B31" s="13" t="s">
        <v>21</v>
      </c>
      <c r="C31" s="54">
        <v>63110030</v>
      </c>
      <c r="D31" s="31">
        <v>22713000</v>
      </c>
      <c r="E31" s="16">
        <v>3880000</v>
      </c>
      <c r="F31" s="2">
        <f t="shared" si="0"/>
        <v>89703030</v>
      </c>
      <c r="H31" s="2">
        <f>'(B) Base Budget Adjustments'!E29+'(B) Base Budget Adjustments'!G29+'(B) Base Budget Adjustments'!J29+'(B) Base Budget Adjustments'!P29+'(B) Base Budget Adjustments'!R29</f>
        <v>-313300</v>
      </c>
      <c r="I31" s="2">
        <f>'(B) Base Budget Adjustments'!L29</f>
        <v>3857000</v>
      </c>
      <c r="K31" s="2">
        <f>'(B) Base Budget Adjustments'!N29</f>
        <v>-6022500</v>
      </c>
      <c r="M31" s="2">
        <f t="shared" si="1"/>
        <v>60631230</v>
      </c>
      <c r="N31" s="2">
        <f t="shared" si="2"/>
        <v>22713000</v>
      </c>
      <c r="O31" s="2">
        <f t="shared" si="3"/>
        <v>3880000</v>
      </c>
      <c r="P31" s="2">
        <f t="shared" si="4"/>
        <v>87224230</v>
      </c>
    </row>
    <row r="33" spans="2:16" s="12" customFormat="1" ht="18" customHeight="1">
      <c r="B33" s="17" t="s">
        <v>22</v>
      </c>
      <c r="C33" s="17">
        <f>SUM(C9:C32)</f>
        <v>2729313281</v>
      </c>
      <c r="D33" s="17">
        <f>SUM(D9:D32)</f>
        <v>1128680000</v>
      </c>
      <c r="E33" s="17">
        <f>SUM(E9:E31)</f>
        <v>246212000</v>
      </c>
      <c r="F33" s="17">
        <f>SUM(F9:F32)</f>
        <v>4104205281</v>
      </c>
      <c r="G33" s="17"/>
      <c r="H33" s="17">
        <f>SUM(H9:H32)</f>
        <v>-8045200</v>
      </c>
      <c r="I33" s="17">
        <f>SUM(I9:I32)</f>
        <v>166548000</v>
      </c>
      <c r="J33" s="74"/>
      <c r="K33" s="17">
        <f>SUM(K9:K32)</f>
        <v>-260178000</v>
      </c>
      <c r="L33" s="17"/>
      <c r="M33" s="17">
        <f>SUM(M9:M32)</f>
        <v>2627638081</v>
      </c>
      <c r="N33" s="17">
        <f>SUM(N9:N32)</f>
        <v>1128680000</v>
      </c>
      <c r="O33" s="17">
        <f>SUM(O9:O32)</f>
        <v>246212000</v>
      </c>
      <c r="P33" s="17">
        <f>SUM(P9:P32)</f>
        <v>4002530081</v>
      </c>
    </row>
    <row r="35" spans="2:16" ht="12.75">
      <c r="B35" s="2" t="s">
        <v>23</v>
      </c>
      <c r="C35" s="2">
        <v>75901174</v>
      </c>
      <c r="D35" s="2">
        <v>0</v>
      </c>
      <c r="E35" s="2">
        <v>0</v>
      </c>
      <c r="F35" s="2">
        <f>SUM(C35:E35)</f>
        <v>75901174</v>
      </c>
      <c r="H35" s="2">
        <f>'(B) Base Budget Adjustments'!E33+'(B) Base Budget Adjustments'!G33+'(B) Base Budget Adjustments'!J33+'(B) Base Budget Adjustments'!P33+'(B) Base Budget Adjustments'!R33</f>
        <v>-337400</v>
      </c>
      <c r="I35" s="2">
        <f>'(B) Base Budget Adjustments'!L33</f>
        <v>3426000</v>
      </c>
      <c r="K35" s="2">
        <f>'(B) Base Budget Adjustments'!N33</f>
        <v>-6031700</v>
      </c>
      <c r="M35" s="2">
        <f>C35+H35+I35+K35</f>
        <v>72958074</v>
      </c>
      <c r="N35" s="2">
        <f aca="true" t="shared" si="5" ref="N35:O37">D35</f>
        <v>0</v>
      </c>
      <c r="O35" s="2">
        <f t="shared" si="5"/>
        <v>0</v>
      </c>
      <c r="P35" s="2">
        <f>SUM(M35:O35)</f>
        <v>72958074</v>
      </c>
    </row>
    <row r="36" spans="2:16" ht="12.75">
      <c r="B36" s="2" t="s">
        <v>24</v>
      </c>
      <c r="C36" s="2">
        <v>2641455</v>
      </c>
      <c r="D36" s="31">
        <v>1708000</v>
      </c>
      <c r="E36" s="2">
        <v>0</v>
      </c>
      <c r="F36" s="2">
        <f>SUM(C36:E36)</f>
        <v>4349455</v>
      </c>
      <c r="H36" s="2">
        <f>'(B) Base Budget Adjustments'!E34+'(B) Base Budget Adjustments'!G34+'(B) Base Budget Adjustments'!J34+'(B) Base Budget Adjustments'!P34+'(B) Base Budget Adjustments'!R34</f>
        <v>0</v>
      </c>
      <c r="I36" s="2">
        <f>'(B) Base Budget Adjustments'!L34</f>
        <v>227000</v>
      </c>
      <c r="K36" s="2">
        <f>'(B) Base Budget Adjustments'!N34</f>
        <v>-317900</v>
      </c>
      <c r="M36" s="2">
        <f>C36+H36+I36+K36</f>
        <v>2550555</v>
      </c>
      <c r="N36" s="2">
        <f t="shared" si="5"/>
        <v>1708000</v>
      </c>
      <c r="O36" s="2">
        <f t="shared" si="5"/>
        <v>0</v>
      </c>
      <c r="P36" s="2">
        <f>SUM(M36:O36)</f>
        <v>4258555</v>
      </c>
    </row>
    <row r="37" spans="2:16" ht="12.75">
      <c r="B37" s="2" t="s">
        <v>25</v>
      </c>
      <c r="C37" s="2">
        <v>193800</v>
      </c>
      <c r="D37" s="2">
        <v>253000</v>
      </c>
      <c r="E37" s="2">
        <v>0</v>
      </c>
      <c r="F37" s="2">
        <f>SUM(C37:E37)</f>
        <v>446800</v>
      </c>
      <c r="H37" s="2">
        <f>'(B) Base Budget Adjustments'!E35+'(B) Base Budget Adjustments'!G35+'(B) Base Budget Adjustments'!J35+'(B) Base Budget Adjustments'!P35+'(B) Base Budget Adjustments'!R35</f>
        <v>0</v>
      </c>
      <c r="I37" s="2">
        <f>'(B) Base Budget Adjustments'!L35</f>
        <v>-175000</v>
      </c>
      <c r="K37" s="2">
        <f>'(B) Base Budget Adjustments'!N35</f>
        <v>168300</v>
      </c>
      <c r="M37" s="2">
        <f>C37+H37+I37+K37</f>
        <v>187100</v>
      </c>
      <c r="N37" s="2">
        <f t="shared" si="5"/>
        <v>253000</v>
      </c>
      <c r="O37" s="2">
        <f t="shared" si="5"/>
        <v>0</v>
      </c>
      <c r="P37" s="2">
        <f>SUM(M37:O37)</f>
        <v>440100</v>
      </c>
    </row>
    <row r="38" spans="2:16" ht="12.75">
      <c r="B38" s="2" t="s">
        <v>26</v>
      </c>
      <c r="C38" s="2">
        <v>177824290</v>
      </c>
      <c r="D38" s="2">
        <v>0</v>
      </c>
      <c r="E38" s="16">
        <v>1862000</v>
      </c>
      <c r="F38" s="2">
        <f>SUM(C38:E38)</f>
        <v>179686290</v>
      </c>
      <c r="H38" s="2">
        <f>'(B) Base Budget Adjustments'!E36+'(B) Base Budget Adjustments'!G36+'(B) Base Budget Adjustments'!J36+'(B) Base Budget Adjustments'!P36+'(B) Base Budget Adjustments'!R36</f>
        <v>-8155400</v>
      </c>
      <c r="I38" s="2">
        <f>'(B) Base Budget Adjustments'!L36</f>
        <v>46626000</v>
      </c>
      <c r="K38" s="2">
        <f>'(B) Base Budget Adjustments'!N36</f>
        <v>-46540700</v>
      </c>
      <c r="M38" s="2">
        <f>C38+H38+I38+K38</f>
        <v>169754190</v>
      </c>
      <c r="N38" s="2">
        <f>D38</f>
        <v>0</v>
      </c>
      <c r="O38" s="2">
        <f>4573000</f>
        <v>4573000</v>
      </c>
      <c r="P38" s="2">
        <f>SUM(M38:O38)</f>
        <v>174327190</v>
      </c>
    </row>
    <row r="40" spans="2:16" s="12" customFormat="1" ht="18" customHeight="1" thickBot="1">
      <c r="B40" s="18" t="s">
        <v>27</v>
      </c>
      <c r="C40" s="18">
        <f>SUM(C33:C38)</f>
        <v>2985874000</v>
      </c>
      <c r="D40" s="18">
        <f>SUM(D33:D38)</f>
        <v>1130641000</v>
      </c>
      <c r="E40" s="18">
        <f>SUM(E33:E38)</f>
        <v>248074000</v>
      </c>
      <c r="F40" s="18">
        <f>SUM(F33:F38)</f>
        <v>4364589000</v>
      </c>
      <c r="G40" s="18"/>
      <c r="H40" s="32">
        <f>SUM(H33:H38)</f>
        <v>-16538000</v>
      </c>
      <c r="I40" s="32">
        <f>SUM(I33:I38)</f>
        <v>216652000</v>
      </c>
      <c r="J40" s="76">
        <v>2</v>
      </c>
      <c r="K40" s="32">
        <f>SUM(K33:K38)</f>
        <v>-312900000</v>
      </c>
      <c r="L40" s="18"/>
      <c r="M40" s="18">
        <f>SUM(M33:M38)</f>
        <v>2873088000</v>
      </c>
      <c r="N40" s="18">
        <f>SUM(N33:N38)</f>
        <v>1130641000</v>
      </c>
      <c r="O40" s="18">
        <f>SUM(O33:O38)</f>
        <v>250785000</v>
      </c>
      <c r="P40" s="18">
        <f>SUM(P33:P38)</f>
        <v>4254514000</v>
      </c>
    </row>
    <row r="42" spans="1:16" ht="15.75">
      <c r="A42" s="56">
        <v>1</v>
      </c>
      <c r="B42" s="62" t="s">
        <v>61</v>
      </c>
      <c r="C42" s="61"/>
      <c r="D42" s="61"/>
      <c r="E42" s="61"/>
      <c r="F42" s="61"/>
      <c r="G42" s="61"/>
      <c r="H42" s="65"/>
      <c r="I42" s="65"/>
      <c r="J42" s="75"/>
      <c r="K42" s="65"/>
      <c r="L42" s="61"/>
      <c r="M42" s="61"/>
      <c r="N42" s="61"/>
      <c r="O42" s="61"/>
      <c r="P42" s="61"/>
    </row>
    <row r="43" spans="1:2" ht="15.75">
      <c r="A43" s="56">
        <v>2</v>
      </c>
      <c r="B43" s="77" t="s">
        <v>63</v>
      </c>
    </row>
  </sheetData>
  <mergeCells count="3">
    <mergeCell ref="C4:F4"/>
    <mergeCell ref="H4:K4"/>
    <mergeCell ref="M4:P4"/>
  </mergeCells>
  <printOptions horizontalCentered="1"/>
  <pageMargins left="0.25" right="0.25" top="0.5" bottom="0.5" header="0.5" footer="0.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7" sqref="R37"/>
    </sheetView>
  </sheetViews>
  <sheetFormatPr defaultColWidth="9.33203125" defaultRowHeight="12.75"/>
  <cols>
    <col min="1" max="1" width="2.83203125" style="2" customWidth="1"/>
    <col min="2" max="2" width="22.83203125" style="2" customWidth="1"/>
    <col min="3" max="3" width="16" style="2" bestFit="1" customWidth="1"/>
    <col min="4" max="4" width="2.83203125" style="2" customWidth="1"/>
    <col min="5" max="5" width="13.66015625" style="34" bestFit="1" customWidth="1"/>
    <col min="6" max="6" width="2.83203125" style="34" customWidth="1"/>
    <col min="7" max="7" width="15.5" style="34" customWidth="1"/>
    <col min="8" max="8" width="2.83203125" style="34" customWidth="1"/>
    <col min="9" max="9" width="21" style="34" bestFit="1" customWidth="1"/>
    <col min="10" max="10" width="14.33203125" style="34" customWidth="1"/>
    <col min="11" max="11" width="2.83203125" style="34" customWidth="1"/>
    <col min="12" max="12" width="16" style="13" bestFit="1" customWidth="1"/>
    <col min="13" max="13" width="2.83203125" style="13" customWidth="1"/>
    <col min="14" max="14" width="15.16015625" style="2" bestFit="1" customWidth="1"/>
    <col min="15" max="15" width="2.83203125" style="2" customWidth="1"/>
    <col min="16" max="16" width="15.16015625" style="2" customWidth="1"/>
    <col min="17" max="17" width="2.83203125" style="2" customWidth="1"/>
    <col min="18" max="18" width="15.16015625" style="2" customWidth="1"/>
    <col min="19" max="19" width="2.83203125" style="2" customWidth="1"/>
    <col min="20" max="20" width="16" style="2" bestFit="1" customWidth="1"/>
    <col min="21" max="21" width="2.33203125" style="2" customWidth="1"/>
    <col min="22" max="22" width="13.5" style="2" bestFit="1" customWidth="1"/>
    <col min="23" max="16384" width="9.33203125" style="2" customWidth="1"/>
  </cols>
  <sheetData>
    <row r="1" spans="2:11" ht="15.75">
      <c r="B1" s="3" t="s">
        <v>71</v>
      </c>
      <c r="C1" s="3"/>
      <c r="D1" s="3"/>
      <c r="E1" s="33"/>
      <c r="F1" s="33"/>
      <c r="G1" s="33"/>
      <c r="H1" s="33"/>
      <c r="I1" s="33"/>
      <c r="J1" s="33"/>
      <c r="K1" s="33"/>
    </row>
    <row r="2" spans="2:11" ht="9" customHeight="1">
      <c r="B2" s="3"/>
      <c r="C2" s="3"/>
      <c r="D2" s="3"/>
      <c r="E2" s="33"/>
      <c r="F2" s="33"/>
      <c r="G2" s="33"/>
      <c r="H2" s="33"/>
      <c r="I2" s="33"/>
      <c r="J2" s="33"/>
      <c r="K2" s="33"/>
    </row>
    <row r="3" spans="3:20" s="35" customFormat="1" ht="15.75">
      <c r="C3" s="66">
        <f>-1</f>
        <v>-1</v>
      </c>
      <c r="E3" s="66">
        <v>-2</v>
      </c>
      <c r="F3" s="66"/>
      <c r="G3" s="66">
        <v>-3</v>
      </c>
      <c r="H3" s="66"/>
      <c r="I3" s="66">
        <v>-4</v>
      </c>
      <c r="J3" s="36">
        <v>-5</v>
      </c>
      <c r="K3" s="66"/>
      <c r="L3" s="36">
        <v>-6</v>
      </c>
      <c r="M3" s="63"/>
      <c r="N3" s="36">
        <v>-7</v>
      </c>
      <c r="O3" s="36"/>
      <c r="P3" s="36">
        <f>-8</f>
        <v>-8</v>
      </c>
      <c r="Q3" s="36"/>
      <c r="R3" s="36">
        <f>-9</f>
        <v>-9</v>
      </c>
      <c r="T3" s="36">
        <v>-10</v>
      </c>
    </row>
    <row r="4" spans="2:20" s="23" customFormat="1" ht="84" customHeight="1">
      <c r="B4" s="104"/>
      <c r="C4" s="104" t="s">
        <v>42</v>
      </c>
      <c r="D4" s="104"/>
      <c r="E4" s="104" t="s">
        <v>50</v>
      </c>
      <c r="F4" s="104"/>
      <c r="G4" s="104" t="s">
        <v>70</v>
      </c>
      <c r="H4" s="69"/>
      <c r="I4" s="106" t="s">
        <v>60</v>
      </c>
      <c r="J4" s="103" t="s">
        <v>49</v>
      </c>
      <c r="K4" s="69"/>
      <c r="L4" s="46" t="s">
        <v>62</v>
      </c>
      <c r="M4" s="46"/>
      <c r="N4" s="46" t="s">
        <v>51</v>
      </c>
      <c r="O4" s="46"/>
      <c r="P4" s="46" t="s">
        <v>77</v>
      </c>
      <c r="Q4" s="46"/>
      <c r="R4" s="46" t="s">
        <v>76</v>
      </c>
      <c r="S4" s="104"/>
      <c r="T4" s="105" t="s">
        <v>73</v>
      </c>
    </row>
    <row r="5" spans="1:20" ht="12.75" customHeight="1">
      <c r="A5" s="107"/>
      <c r="B5" s="108"/>
      <c r="C5" s="108"/>
      <c r="D5" s="108"/>
      <c r="E5" s="109"/>
      <c r="F5" s="109"/>
      <c r="G5" s="109"/>
      <c r="H5" s="109"/>
      <c r="I5" s="78" t="s">
        <v>32</v>
      </c>
      <c r="J5" s="110"/>
      <c r="K5" s="109"/>
      <c r="L5" s="113"/>
      <c r="M5" s="110"/>
      <c r="N5" s="114"/>
      <c r="O5" s="121"/>
      <c r="P5" s="121"/>
      <c r="Q5" s="121"/>
      <c r="R5" s="114"/>
      <c r="S5" s="108"/>
      <c r="T5" s="78" t="s">
        <v>74</v>
      </c>
    </row>
    <row r="6" spans="1:20" ht="9" customHeight="1">
      <c r="A6" s="107"/>
      <c r="B6" s="108"/>
      <c r="C6" s="108"/>
      <c r="D6" s="108"/>
      <c r="E6" s="109"/>
      <c r="F6" s="109"/>
      <c r="G6" s="109"/>
      <c r="H6" s="109"/>
      <c r="I6" s="78"/>
      <c r="J6" s="110"/>
      <c r="K6" s="109"/>
      <c r="L6" s="113"/>
      <c r="M6" s="110"/>
      <c r="N6" s="110"/>
      <c r="O6" s="110"/>
      <c r="P6" s="110"/>
      <c r="Q6" s="110"/>
      <c r="R6" s="110"/>
      <c r="S6" s="108"/>
      <c r="T6" s="111"/>
    </row>
    <row r="7" spans="2:20" s="12" customFormat="1" ht="12.75">
      <c r="B7" s="12" t="s">
        <v>0</v>
      </c>
      <c r="C7" s="91">
        <f>'(A) Gross Budget Summary'!C9</f>
        <v>61662721</v>
      </c>
      <c r="D7" s="91"/>
      <c r="E7" s="92">
        <v>-174000</v>
      </c>
      <c r="F7" s="92"/>
      <c r="G7" s="112"/>
      <c r="H7" s="91"/>
      <c r="I7" s="93">
        <f>C7+E7+G7</f>
        <v>61488721</v>
      </c>
      <c r="J7" s="87"/>
      <c r="K7" s="112"/>
      <c r="L7" s="87">
        <v>3409700</v>
      </c>
      <c r="M7" s="87"/>
      <c r="N7" s="87">
        <v>-5525600</v>
      </c>
      <c r="O7" s="87"/>
      <c r="P7" s="87">
        <v>-130300</v>
      </c>
      <c r="Q7" s="87"/>
      <c r="R7" s="87">
        <v>19700</v>
      </c>
      <c r="S7" s="91"/>
      <c r="T7" s="93">
        <f aca="true" t="shared" si="0" ref="T7:T29">N7+J7+L7+I7+P7+R7</f>
        <v>59262221</v>
      </c>
    </row>
    <row r="8" spans="2:20" ht="12.75">
      <c r="B8" s="2" t="s">
        <v>1</v>
      </c>
      <c r="C8" s="83">
        <f>'(A) Gross Budget Summary'!C10</f>
        <v>42940910</v>
      </c>
      <c r="D8" s="83"/>
      <c r="E8" s="83">
        <v>-113000</v>
      </c>
      <c r="F8" s="83"/>
      <c r="G8" s="94"/>
      <c r="H8" s="83"/>
      <c r="I8" s="95">
        <f>C8+E8+G8</f>
        <v>42827910</v>
      </c>
      <c r="J8" s="88"/>
      <c r="K8" s="94"/>
      <c r="L8" s="88">
        <v>5234900</v>
      </c>
      <c r="M8" s="88"/>
      <c r="N8" s="88">
        <v>-6708700</v>
      </c>
      <c r="O8" s="88"/>
      <c r="P8" s="88">
        <v>-90700</v>
      </c>
      <c r="Q8" s="88"/>
      <c r="R8" s="88">
        <v>729900</v>
      </c>
      <c r="S8" s="83"/>
      <c r="T8" s="95">
        <f t="shared" si="0"/>
        <v>41993310</v>
      </c>
    </row>
    <row r="9" spans="2:20" ht="12.75">
      <c r="B9" s="2" t="s">
        <v>2</v>
      </c>
      <c r="C9" s="83">
        <f>'(A) Gross Budget Summary'!C11</f>
        <v>120878800</v>
      </c>
      <c r="D9" s="83"/>
      <c r="E9" s="83">
        <v>-351000</v>
      </c>
      <c r="F9" s="83"/>
      <c r="G9" s="94"/>
      <c r="H9" s="83"/>
      <c r="I9" s="95">
        <f aca="true" t="shared" si="1" ref="I9:I29">C9+E9+G9</f>
        <v>120527800</v>
      </c>
      <c r="J9" s="88"/>
      <c r="K9" s="94"/>
      <c r="L9" s="88">
        <v>7493200</v>
      </c>
      <c r="M9" s="88"/>
      <c r="N9" s="88">
        <v>-11640700</v>
      </c>
      <c r="O9" s="88"/>
      <c r="P9" s="88">
        <v>-255300</v>
      </c>
      <c r="Q9" s="88"/>
      <c r="R9" s="88">
        <v>114200</v>
      </c>
      <c r="S9" s="83"/>
      <c r="T9" s="95">
        <f t="shared" si="0"/>
        <v>116239200</v>
      </c>
    </row>
    <row r="10" spans="2:20" ht="12.75">
      <c r="B10" s="2" t="s">
        <v>3</v>
      </c>
      <c r="C10" s="83">
        <f>'(A) Gross Budget Summary'!C12</f>
        <v>71489966</v>
      </c>
      <c r="D10" s="83"/>
      <c r="E10" s="83">
        <v>-206000</v>
      </c>
      <c r="F10" s="83"/>
      <c r="G10" s="94"/>
      <c r="H10" s="83"/>
      <c r="I10" s="95">
        <f t="shared" si="1"/>
        <v>71283966</v>
      </c>
      <c r="J10" s="88"/>
      <c r="K10" s="94"/>
      <c r="L10" s="88">
        <v>3567000</v>
      </c>
      <c r="M10" s="88"/>
      <c r="N10" s="88">
        <v>-6020000</v>
      </c>
      <c r="O10" s="88"/>
      <c r="P10" s="88">
        <v>-151000</v>
      </c>
      <c r="Q10" s="88"/>
      <c r="R10" s="88">
        <v>0</v>
      </c>
      <c r="S10" s="83"/>
      <c r="T10" s="95">
        <f t="shared" si="0"/>
        <v>68679966</v>
      </c>
    </row>
    <row r="11" spans="2:20" ht="12.75">
      <c r="B11" s="2" t="s">
        <v>31</v>
      </c>
      <c r="C11" s="83">
        <f>'(A) Gross Budget Summary'!C13</f>
        <v>90684250</v>
      </c>
      <c r="D11" s="83"/>
      <c r="E11" s="83">
        <v>-291000</v>
      </c>
      <c r="F11" s="83"/>
      <c r="G11" s="94"/>
      <c r="H11" s="83"/>
      <c r="I11" s="95">
        <f t="shared" si="1"/>
        <v>90393250</v>
      </c>
      <c r="J11" s="88"/>
      <c r="K11" s="94"/>
      <c r="L11" s="88">
        <v>5625000</v>
      </c>
      <c r="M11" s="88"/>
      <c r="N11" s="88">
        <v>-8735500</v>
      </c>
      <c r="O11" s="88"/>
      <c r="P11" s="88">
        <v>-191500</v>
      </c>
      <c r="Q11" s="88"/>
      <c r="R11" s="88">
        <v>0</v>
      </c>
      <c r="S11" s="83"/>
      <c r="T11" s="95">
        <f t="shared" si="0"/>
        <v>87091250</v>
      </c>
    </row>
    <row r="12" spans="2:20" ht="12.75">
      <c r="B12" s="2" t="s">
        <v>4</v>
      </c>
      <c r="C12" s="83">
        <f>'(A) Gross Budget Summary'!C14</f>
        <v>153752550</v>
      </c>
      <c r="D12" s="83"/>
      <c r="E12" s="83">
        <v>-419000</v>
      </c>
      <c r="F12" s="83"/>
      <c r="G12" s="94"/>
      <c r="H12" s="83"/>
      <c r="I12" s="95">
        <f t="shared" si="1"/>
        <v>153333550</v>
      </c>
      <c r="J12" s="88"/>
      <c r="K12" s="94"/>
      <c r="L12" s="88">
        <v>8844700</v>
      </c>
      <c r="M12" s="88"/>
      <c r="N12" s="88">
        <v>-14121100</v>
      </c>
      <c r="O12" s="88"/>
      <c r="P12" s="88">
        <v>-324800</v>
      </c>
      <c r="Q12" s="88"/>
      <c r="R12" s="88">
        <v>1372700</v>
      </c>
      <c r="S12" s="83"/>
      <c r="T12" s="95">
        <f t="shared" si="0"/>
        <v>149105050</v>
      </c>
    </row>
    <row r="13" spans="2:20" ht="12.75">
      <c r="B13" s="2" t="s">
        <v>5</v>
      </c>
      <c r="C13" s="83">
        <f>'(A) Gross Budget Summary'!C15</f>
        <v>179133570</v>
      </c>
      <c r="D13" s="83"/>
      <c r="E13" s="83">
        <v>-588000</v>
      </c>
      <c r="F13" s="83"/>
      <c r="G13" s="94"/>
      <c r="H13" s="83"/>
      <c r="I13" s="95">
        <f t="shared" si="1"/>
        <v>178545570</v>
      </c>
      <c r="J13" s="88"/>
      <c r="K13" s="94"/>
      <c r="L13" s="88">
        <v>11984700</v>
      </c>
      <c r="M13" s="88"/>
      <c r="N13" s="88">
        <v>-18128600</v>
      </c>
      <c r="O13" s="88"/>
      <c r="P13" s="88">
        <v>-378300</v>
      </c>
      <c r="Q13" s="88"/>
      <c r="R13" s="88">
        <v>1785700</v>
      </c>
      <c r="S13" s="83"/>
      <c r="T13" s="95">
        <f t="shared" si="0"/>
        <v>173809070</v>
      </c>
    </row>
    <row r="14" spans="2:20" ht="12.75">
      <c r="B14" s="2" t="s">
        <v>6</v>
      </c>
      <c r="C14" s="83">
        <f>'(A) Gross Budget Summary'!C16</f>
        <v>76430027</v>
      </c>
      <c r="D14" s="83"/>
      <c r="E14" s="83">
        <v>-202000</v>
      </c>
      <c r="F14" s="83"/>
      <c r="G14" s="94"/>
      <c r="H14" s="83"/>
      <c r="I14" s="95">
        <f t="shared" si="1"/>
        <v>76228027</v>
      </c>
      <c r="J14" s="88"/>
      <c r="K14" s="94"/>
      <c r="L14" s="88">
        <v>4748000</v>
      </c>
      <c r="M14" s="88"/>
      <c r="N14" s="88">
        <v>-7371100</v>
      </c>
      <c r="O14" s="88"/>
      <c r="P14" s="88">
        <v>-161500</v>
      </c>
      <c r="Q14" s="88"/>
      <c r="R14" s="88">
        <v>0</v>
      </c>
      <c r="S14" s="83"/>
      <c r="T14" s="95">
        <f t="shared" si="0"/>
        <v>73443427</v>
      </c>
    </row>
    <row r="15" spans="2:20" ht="12.75">
      <c r="B15" s="2" t="s">
        <v>7</v>
      </c>
      <c r="C15" s="83">
        <f>'(A) Gross Budget Summary'!C17</f>
        <v>205079790</v>
      </c>
      <c r="D15" s="83"/>
      <c r="E15" s="83">
        <v>-693000</v>
      </c>
      <c r="F15" s="83"/>
      <c r="G15" s="94"/>
      <c r="H15" s="83"/>
      <c r="I15" s="95">
        <f t="shared" si="1"/>
        <v>204386790</v>
      </c>
      <c r="J15" s="88"/>
      <c r="K15" s="94"/>
      <c r="L15" s="88">
        <v>12507000</v>
      </c>
      <c r="M15" s="88"/>
      <c r="N15" s="88">
        <v>-19540200</v>
      </c>
      <c r="O15" s="88"/>
      <c r="P15" s="88">
        <v>-433000</v>
      </c>
      <c r="Q15" s="88"/>
      <c r="R15" s="88">
        <v>51000</v>
      </c>
      <c r="S15" s="83"/>
      <c r="T15" s="95">
        <f t="shared" si="0"/>
        <v>196971590</v>
      </c>
    </row>
    <row r="16" spans="2:20" ht="12.75">
      <c r="B16" s="2" t="s">
        <v>8</v>
      </c>
      <c r="C16" s="83">
        <f>'(A) Gross Budget Summary'!C18</f>
        <v>132721064</v>
      </c>
      <c r="D16" s="83"/>
      <c r="E16" s="83">
        <v>-411000</v>
      </c>
      <c r="F16" s="83"/>
      <c r="G16" s="94"/>
      <c r="H16" s="83"/>
      <c r="I16" s="95">
        <f t="shared" si="1"/>
        <v>132310064</v>
      </c>
      <c r="J16" s="88"/>
      <c r="K16" s="94"/>
      <c r="L16" s="88">
        <v>8085100</v>
      </c>
      <c r="M16" s="88"/>
      <c r="N16" s="88">
        <v>-12638000</v>
      </c>
      <c r="O16" s="88"/>
      <c r="P16" s="88">
        <v>-280300</v>
      </c>
      <c r="Q16" s="88"/>
      <c r="R16" s="88">
        <v>265100</v>
      </c>
      <c r="S16" s="83"/>
      <c r="T16" s="95">
        <f t="shared" si="0"/>
        <v>127741964</v>
      </c>
    </row>
    <row r="17" spans="2:20" ht="12.75">
      <c r="B17" s="2" t="s">
        <v>9</v>
      </c>
      <c r="C17" s="83">
        <f>'(A) Gross Budget Summary'!C19</f>
        <v>19033450</v>
      </c>
      <c r="D17" s="83"/>
      <c r="E17" s="83">
        <v>-46000</v>
      </c>
      <c r="F17" s="83"/>
      <c r="G17" s="94"/>
      <c r="H17" s="83"/>
      <c r="I17" s="95">
        <f t="shared" si="1"/>
        <v>18987450</v>
      </c>
      <c r="J17" s="88"/>
      <c r="K17" s="94"/>
      <c r="L17" s="88">
        <v>1343000</v>
      </c>
      <c r="M17" s="88"/>
      <c r="N17" s="88">
        <v>-1996400</v>
      </c>
      <c r="O17" s="88"/>
      <c r="P17" s="88">
        <v>-40200</v>
      </c>
      <c r="Q17" s="88"/>
      <c r="R17" s="88">
        <v>0</v>
      </c>
      <c r="S17" s="83"/>
      <c r="T17" s="95">
        <f t="shared" si="0"/>
        <v>18293850</v>
      </c>
    </row>
    <row r="18" spans="2:20" ht="12.75">
      <c r="B18" s="2" t="s">
        <v>10</v>
      </c>
      <c r="C18" s="83">
        <f>'(A) Gross Budget Summary'!C20</f>
        <v>53574750</v>
      </c>
      <c r="D18" s="83"/>
      <c r="E18" s="83">
        <v>-128000</v>
      </c>
      <c r="F18" s="83"/>
      <c r="G18" s="94"/>
      <c r="H18" s="83"/>
      <c r="I18" s="95">
        <f t="shared" si="1"/>
        <v>53446750</v>
      </c>
      <c r="J18" s="88"/>
      <c r="K18" s="94"/>
      <c r="L18" s="88">
        <v>2768900</v>
      </c>
      <c r="M18" s="88"/>
      <c r="N18" s="88">
        <v>-4608100</v>
      </c>
      <c r="O18" s="88"/>
      <c r="P18" s="88">
        <v>-113200</v>
      </c>
      <c r="Q18" s="88"/>
      <c r="R18" s="88">
        <v>32900</v>
      </c>
      <c r="S18" s="83"/>
      <c r="T18" s="95">
        <f t="shared" si="0"/>
        <v>51527250</v>
      </c>
    </row>
    <row r="19" spans="2:20" ht="12.75">
      <c r="B19" s="2" t="s">
        <v>11</v>
      </c>
      <c r="C19" s="83">
        <f>'(A) Gross Budget Summary'!C21</f>
        <v>195369280</v>
      </c>
      <c r="D19" s="83"/>
      <c r="E19" s="83">
        <v>-567000</v>
      </c>
      <c r="F19" s="83"/>
      <c r="G19" s="94"/>
      <c r="H19" s="83"/>
      <c r="I19" s="95">
        <f t="shared" si="1"/>
        <v>194802280</v>
      </c>
      <c r="J19" s="88"/>
      <c r="K19" s="94"/>
      <c r="L19" s="88">
        <v>10207500</v>
      </c>
      <c r="M19" s="88"/>
      <c r="N19" s="88">
        <v>-16910800</v>
      </c>
      <c r="O19" s="88"/>
      <c r="P19" s="88">
        <v>-412700</v>
      </c>
      <c r="Q19" s="88"/>
      <c r="R19" s="88">
        <v>1040500</v>
      </c>
      <c r="S19" s="83"/>
      <c r="T19" s="95">
        <f t="shared" si="0"/>
        <v>188726780</v>
      </c>
    </row>
    <row r="20" spans="2:20" ht="12.75">
      <c r="B20" s="2" t="s">
        <v>12</v>
      </c>
      <c r="C20" s="83">
        <f>'(A) Gross Budget Summary'!C22</f>
        <v>146607350</v>
      </c>
      <c r="D20" s="83"/>
      <c r="E20" s="83">
        <v>-471000</v>
      </c>
      <c r="F20" s="83"/>
      <c r="G20" s="94"/>
      <c r="H20" s="83"/>
      <c r="I20" s="95">
        <f t="shared" si="1"/>
        <v>146136350</v>
      </c>
      <c r="J20" s="88"/>
      <c r="K20" s="94"/>
      <c r="L20" s="88">
        <v>9213800</v>
      </c>
      <c r="M20" s="88"/>
      <c r="N20" s="88">
        <v>-14242500</v>
      </c>
      <c r="O20" s="88"/>
      <c r="P20" s="88">
        <v>-309600</v>
      </c>
      <c r="Q20" s="88"/>
      <c r="R20" s="88">
        <v>76800</v>
      </c>
      <c r="S20" s="83"/>
      <c r="T20" s="95">
        <f t="shared" si="0"/>
        <v>140874850</v>
      </c>
    </row>
    <row r="21" spans="2:20" ht="12.75">
      <c r="B21" s="2" t="s">
        <v>13</v>
      </c>
      <c r="C21" s="83">
        <f>'(A) Gross Budget Summary'!C23</f>
        <v>165543608</v>
      </c>
      <c r="D21" s="83"/>
      <c r="E21" s="83">
        <v>-514000</v>
      </c>
      <c r="F21" s="83"/>
      <c r="G21" s="94"/>
      <c r="H21" s="83"/>
      <c r="I21" s="95">
        <f t="shared" si="1"/>
        <v>165029608</v>
      </c>
      <c r="J21" s="88"/>
      <c r="K21" s="94"/>
      <c r="L21" s="88">
        <v>8937700</v>
      </c>
      <c r="M21" s="88"/>
      <c r="N21" s="88">
        <v>-14616500</v>
      </c>
      <c r="O21" s="88"/>
      <c r="P21" s="88">
        <v>-349600</v>
      </c>
      <c r="Q21" s="88"/>
      <c r="R21" s="88">
        <v>236700</v>
      </c>
      <c r="S21" s="83"/>
      <c r="T21" s="95">
        <f t="shared" si="0"/>
        <v>159237908</v>
      </c>
    </row>
    <row r="22" spans="2:20" ht="12.75">
      <c r="B22" s="2" t="s">
        <v>14</v>
      </c>
      <c r="C22" s="83">
        <f>'(A) Gross Budget Summary'!C24</f>
        <v>107400260</v>
      </c>
      <c r="D22" s="83"/>
      <c r="E22" s="83">
        <v>-298000</v>
      </c>
      <c r="F22" s="83"/>
      <c r="G22" s="94"/>
      <c r="H22" s="83"/>
      <c r="I22" s="95">
        <f t="shared" si="1"/>
        <v>107102260</v>
      </c>
      <c r="J22" s="88"/>
      <c r="K22" s="94"/>
      <c r="L22" s="88">
        <v>5769100</v>
      </c>
      <c r="M22" s="88"/>
      <c r="N22" s="88">
        <v>-9454600</v>
      </c>
      <c r="O22" s="88"/>
      <c r="P22" s="88">
        <v>-226900</v>
      </c>
      <c r="Q22" s="88"/>
      <c r="R22" s="88">
        <v>24100</v>
      </c>
      <c r="S22" s="83"/>
      <c r="T22" s="95">
        <f t="shared" si="0"/>
        <v>103213960</v>
      </c>
    </row>
    <row r="23" spans="2:20" ht="12.75">
      <c r="B23" s="2" t="s">
        <v>15</v>
      </c>
      <c r="C23" s="83">
        <f>'(A) Gross Budget Summary'!C25</f>
        <v>221339350</v>
      </c>
      <c r="D23" s="83"/>
      <c r="E23" s="83">
        <v>-712000</v>
      </c>
      <c r="F23" s="83"/>
      <c r="G23" s="94">
        <v>20000</v>
      </c>
      <c r="H23" s="83"/>
      <c r="I23" s="95">
        <f t="shared" si="1"/>
        <v>220647350</v>
      </c>
      <c r="J23" s="88"/>
      <c r="K23" s="94"/>
      <c r="L23" s="88">
        <v>13837000</v>
      </c>
      <c r="M23" s="88"/>
      <c r="N23" s="88">
        <v>-21429700</v>
      </c>
      <c r="O23" s="88"/>
      <c r="P23" s="88">
        <v>-467400</v>
      </c>
      <c r="Q23" s="88"/>
      <c r="R23" s="88">
        <v>0</v>
      </c>
      <c r="S23" s="83"/>
      <c r="T23" s="95">
        <f t="shared" si="0"/>
        <v>212587250</v>
      </c>
    </row>
    <row r="24" spans="2:20" ht="12.75">
      <c r="B24" s="2" t="s">
        <v>16</v>
      </c>
      <c r="C24" s="83">
        <f>'(A) Gross Budget Summary'!C26</f>
        <v>171416331</v>
      </c>
      <c r="D24" s="83"/>
      <c r="E24" s="83">
        <v>-618000</v>
      </c>
      <c r="F24" s="83"/>
      <c r="G24" s="94"/>
      <c r="H24" s="83"/>
      <c r="I24" s="95">
        <f t="shared" si="1"/>
        <v>170798331</v>
      </c>
      <c r="J24" s="88"/>
      <c r="K24" s="94"/>
      <c r="L24" s="88">
        <v>11160000</v>
      </c>
      <c r="M24" s="88"/>
      <c r="N24" s="88">
        <v>-17037300</v>
      </c>
      <c r="O24" s="88"/>
      <c r="P24" s="88">
        <v>-361800</v>
      </c>
      <c r="Q24" s="88"/>
      <c r="R24" s="88">
        <v>0</v>
      </c>
      <c r="S24" s="83"/>
      <c r="T24" s="95">
        <f t="shared" si="0"/>
        <v>164559231</v>
      </c>
    </row>
    <row r="25" spans="2:20" ht="12.75">
      <c r="B25" s="2" t="s">
        <v>17</v>
      </c>
      <c r="C25" s="83">
        <f>'(A) Gross Budget Summary'!C27</f>
        <v>169960150</v>
      </c>
      <c r="D25" s="83"/>
      <c r="E25" s="83">
        <v>-566000</v>
      </c>
      <c r="F25" s="83"/>
      <c r="G25" s="94"/>
      <c r="H25" s="83"/>
      <c r="I25" s="95">
        <f t="shared" si="1"/>
        <v>169394150</v>
      </c>
      <c r="J25" s="88"/>
      <c r="K25" s="94"/>
      <c r="L25" s="88">
        <v>9761000</v>
      </c>
      <c r="M25" s="88"/>
      <c r="N25" s="88">
        <v>-15590000</v>
      </c>
      <c r="O25" s="88"/>
      <c r="P25" s="88">
        <v>-358900</v>
      </c>
      <c r="Q25" s="88"/>
      <c r="R25" s="88">
        <v>0</v>
      </c>
      <c r="S25" s="83"/>
      <c r="T25" s="95">
        <f t="shared" si="0"/>
        <v>163206250</v>
      </c>
    </row>
    <row r="26" spans="2:20" ht="12.75">
      <c r="B26" s="2" t="s">
        <v>18</v>
      </c>
      <c r="C26" s="83">
        <f>'(A) Gross Budget Summary'!C28</f>
        <v>150281650</v>
      </c>
      <c r="D26" s="83"/>
      <c r="E26" s="83">
        <v>-474000</v>
      </c>
      <c r="F26" s="83"/>
      <c r="G26" s="94"/>
      <c r="H26" s="83"/>
      <c r="I26" s="95">
        <f t="shared" si="1"/>
        <v>149807650</v>
      </c>
      <c r="J26" s="88"/>
      <c r="K26" s="94"/>
      <c r="L26" s="88">
        <v>9891900</v>
      </c>
      <c r="M26" s="88"/>
      <c r="N26" s="88">
        <v>-15046900</v>
      </c>
      <c r="O26" s="88"/>
      <c r="P26" s="88">
        <v>-317400</v>
      </c>
      <c r="Q26" s="88"/>
      <c r="R26" s="88">
        <v>49900</v>
      </c>
      <c r="S26" s="83"/>
      <c r="T26" s="95">
        <f t="shared" si="0"/>
        <v>144385150</v>
      </c>
    </row>
    <row r="27" spans="2:20" ht="12.75">
      <c r="B27" s="2" t="s">
        <v>19</v>
      </c>
      <c r="C27" s="83">
        <f>'(A) Gross Budget Summary'!C29</f>
        <v>66746080</v>
      </c>
      <c r="D27" s="83"/>
      <c r="E27" s="83">
        <v>-185000</v>
      </c>
      <c r="F27" s="83"/>
      <c r="G27" s="94"/>
      <c r="H27" s="83"/>
      <c r="I27" s="95">
        <f t="shared" si="1"/>
        <v>66561080</v>
      </c>
      <c r="J27" s="88"/>
      <c r="K27" s="94"/>
      <c r="L27" s="88">
        <v>3910000</v>
      </c>
      <c r="M27" s="88"/>
      <c r="N27" s="88">
        <v>-6200400</v>
      </c>
      <c r="O27" s="88"/>
      <c r="P27" s="88">
        <v>-141000</v>
      </c>
      <c r="Q27" s="88"/>
      <c r="R27" s="88">
        <v>0</v>
      </c>
      <c r="S27" s="83"/>
      <c r="T27" s="95">
        <f t="shared" si="0"/>
        <v>64129680</v>
      </c>
    </row>
    <row r="28" spans="2:20" ht="12.75">
      <c r="B28" s="2" t="s">
        <v>20</v>
      </c>
      <c r="C28" s="83">
        <f>'(A) Gross Budget Summary'!C30</f>
        <v>64157344</v>
      </c>
      <c r="D28" s="83"/>
      <c r="E28" s="83">
        <v>-194000</v>
      </c>
      <c r="F28" s="83"/>
      <c r="G28" s="94"/>
      <c r="H28" s="83"/>
      <c r="I28" s="95">
        <f t="shared" si="1"/>
        <v>63963344</v>
      </c>
      <c r="J28" s="88"/>
      <c r="K28" s="94"/>
      <c r="L28" s="88">
        <v>4391800</v>
      </c>
      <c r="M28" s="88"/>
      <c r="N28" s="88">
        <v>-6592800</v>
      </c>
      <c r="O28" s="88"/>
      <c r="P28" s="88">
        <v>-135500</v>
      </c>
      <c r="Q28" s="88"/>
      <c r="R28" s="88">
        <v>300800</v>
      </c>
      <c r="S28" s="83"/>
      <c r="T28" s="95">
        <f t="shared" si="0"/>
        <v>61927644</v>
      </c>
    </row>
    <row r="29" spans="2:20" ht="12.75">
      <c r="B29" s="2" t="s">
        <v>21</v>
      </c>
      <c r="C29" s="83">
        <f>'(A) Gross Budget Summary'!C31</f>
        <v>63110030</v>
      </c>
      <c r="D29" s="83"/>
      <c r="E29" s="83">
        <v>-180000</v>
      </c>
      <c r="F29" s="83"/>
      <c r="G29" s="94"/>
      <c r="H29" s="83"/>
      <c r="I29" s="95">
        <f t="shared" si="1"/>
        <v>62930030</v>
      </c>
      <c r="J29" s="88"/>
      <c r="K29" s="94"/>
      <c r="L29" s="88">
        <v>3857000</v>
      </c>
      <c r="M29" s="88"/>
      <c r="N29" s="88">
        <v>-6022500</v>
      </c>
      <c r="O29" s="88"/>
      <c r="P29" s="88">
        <v>-133300</v>
      </c>
      <c r="Q29" s="88"/>
      <c r="R29" s="88">
        <v>0</v>
      </c>
      <c r="S29" s="83"/>
      <c r="T29" s="95">
        <f t="shared" si="0"/>
        <v>60631230</v>
      </c>
    </row>
    <row r="30" spans="3:20" ht="12.75">
      <c r="C30" s="83"/>
      <c r="D30" s="83"/>
      <c r="E30" s="83"/>
      <c r="F30" s="83"/>
      <c r="G30" s="94"/>
      <c r="H30" s="83"/>
      <c r="I30" s="95"/>
      <c r="J30" s="88"/>
      <c r="K30" s="94"/>
      <c r="L30" s="88"/>
      <c r="M30" s="88"/>
      <c r="N30" s="88"/>
      <c r="O30" s="88"/>
      <c r="P30" s="88"/>
      <c r="Q30" s="88"/>
      <c r="R30" s="88"/>
      <c r="S30" s="83"/>
      <c r="T30" s="95"/>
    </row>
    <row r="31" spans="2:20" s="12" customFormat="1" ht="18" customHeight="1">
      <c r="B31" s="17" t="s">
        <v>22</v>
      </c>
      <c r="C31" s="96">
        <f>SUM(C7:C30)</f>
        <v>2729313281</v>
      </c>
      <c r="D31" s="96"/>
      <c r="E31" s="96">
        <f>SUM(E7:E30)</f>
        <v>-8401000</v>
      </c>
      <c r="F31" s="96"/>
      <c r="G31" s="96">
        <f>SUM(G7:G30)</f>
        <v>20000</v>
      </c>
      <c r="H31" s="96"/>
      <c r="I31" s="98">
        <f>SUM(I7:I30)</f>
        <v>2720932281</v>
      </c>
      <c r="J31" s="89"/>
      <c r="K31" s="96"/>
      <c r="L31" s="89">
        <f>SUM(L7:L30)</f>
        <v>166548000</v>
      </c>
      <c r="M31" s="89"/>
      <c r="N31" s="89">
        <f>SUM(N7:N30)</f>
        <v>-260178000</v>
      </c>
      <c r="O31" s="89"/>
      <c r="P31" s="89">
        <f>SUM(P7:P30)</f>
        <v>-5764200</v>
      </c>
      <c r="Q31" s="89"/>
      <c r="R31" s="89">
        <f>SUM(R7:R30)</f>
        <v>6100000</v>
      </c>
      <c r="S31" s="97"/>
      <c r="T31" s="98">
        <f>SUM(T7:T30)</f>
        <v>2627638081</v>
      </c>
    </row>
    <row r="32" spans="3:20" ht="12.75">
      <c r="C32" s="83"/>
      <c r="D32" s="83"/>
      <c r="E32" s="83"/>
      <c r="F32" s="83"/>
      <c r="G32" s="94"/>
      <c r="H32" s="83"/>
      <c r="I32" s="95"/>
      <c r="J32" s="88"/>
      <c r="K32" s="94"/>
      <c r="L32" s="88"/>
      <c r="M32" s="88"/>
      <c r="N32" s="88"/>
      <c r="O32" s="88"/>
      <c r="P32" s="88"/>
      <c r="Q32" s="88"/>
      <c r="R32" s="88"/>
      <c r="S32" s="83"/>
      <c r="T32" s="95"/>
    </row>
    <row r="33" spans="2:20" ht="12.75">
      <c r="B33" s="2" t="s">
        <v>23</v>
      </c>
      <c r="C33" s="83">
        <f>'(A) Gross Budget Summary'!C35</f>
        <v>75901174</v>
      </c>
      <c r="D33" s="83"/>
      <c r="E33" s="83">
        <v>-177000</v>
      </c>
      <c r="F33" s="83"/>
      <c r="G33" s="112"/>
      <c r="H33" s="91"/>
      <c r="I33" s="95">
        <f>C33+E33+G33</f>
        <v>75724174</v>
      </c>
      <c r="J33" s="88"/>
      <c r="K33" s="112"/>
      <c r="L33" s="88">
        <v>3426000</v>
      </c>
      <c r="M33" s="88"/>
      <c r="N33" s="88">
        <v>-6031700</v>
      </c>
      <c r="O33" s="88"/>
      <c r="P33" s="88">
        <v>-160400</v>
      </c>
      <c r="Q33" s="88"/>
      <c r="R33" s="88">
        <v>0</v>
      </c>
      <c r="S33" s="83"/>
      <c r="T33" s="95">
        <f>N33+J33+L33+I33+P33+R33</f>
        <v>72958074</v>
      </c>
    </row>
    <row r="34" spans="2:20" ht="12.75">
      <c r="B34" s="2" t="s">
        <v>24</v>
      </c>
      <c r="C34" s="83">
        <f>'(A) Gross Budget Summary'!C36</f>
        <v>2641455</v>
      </c>
      <c r="D34" s="83"/>
      <c r="E34" s="83"/>
      <c r="F34" s="83"/>
      <c r="G34" s="112"/>
      <c r="H34" s="91"/>
      <c r="I34" s="95">
        <f>C34+E34+G34</f>
        <v>2641455</v>
      </c>
      <c r="J34" s="88"/>
      <c r="K34" s="112"/>
      <c r="L34" s="88">
        <v>227000</v>
      </c>
      <c r="M34" s="88"/>
      <c r="N34" s="88">
        <v>-317900</v>
      </c>
      <c r="O34" s="88"/>
      <c r="P34" s="88">
        <v>0</v>
      </c>
      <c r="Q34" s="88"/>
      <c r="R34" s="88">
        <v>0</v>
      </c>
      <c r="S34" s="83"/>
      <c r="T34" s="95">
        <f>N34+J34+L34+I34+P34+R34</f>
        <v>2550555</v>
      </c>
    </row>
    <row r="35" spans="2:20" ht="12.75">
      <c r="B35" s="2" t="s">
        <v>25</v>
      </c>
      <c r="C35" s="83">
        <f>'(A) Gross Budget Summary'!C37</f>
        <v>193800</v>
      </c>
      <c r="D35" s="83"/>
      <c r="E35" s="83"/>
      <c r="F35" s="83"/>
      <c r="G35" s="112"/>
      <c r="H35" s="91"/>
      <c r="I35" s="95">
        <f>C35+E35+G35</f>
        <v>193800</v>
      </c>
      <c r="J35" s="88"/>
      <c r="K35" s="112"/>
      <c r="L35" s="88">
        <v>-175000</v>
      </c>
      <c r="M35" s="88"/>
      <c r="N35" s="88">
        <v>168300</v>
      </c>
      <c r="O35" s="88"/>
      <c r="P35" s="88">
        <v>0</v>
      </c>
      <c r="Q35" s="88"/>
      <c r="R35" s="88">
        <v>0</v>
      </c>
      <c r="S35" s="83"/>
      <c r="T35" s="95">
        <f>N35+J35+L35+I35+P35+R35</f>
        <v>187100</v>
      </c>
    </row>
    <row r="36" spans="2:20" ht="12.75">
      <c r="B36" s="2" t="s">
        <v>26</v>
      </c>
      <c r="C36" s="83">
        <f>'(A) Gross Budget Summary'!C38</f>
        <v>177824290</v>
      </c>
      <c r="D36" s="83"/>
      <c r="E36" s="83"/>
      <c r="F36" s="83"/>
      <c r="G36" s="94">
        <f>-(1000+5000+6584000+20000)+1000+1700000</f>
        <v>-4909000</v>
      </c>
      <c r="H36" s="91"/>
      <c r="I36" s="95">
        <f>C36+E36+G36</f>
        <v>172915290</v>
      </c>
      <c r="J36" s="88">
        <f>-3071000</f>
        <v>-3071000</v>
      </c>
      <c r="K36" s="112"/>
      <c r="L36" s="88">
        <v>46626000</v>
      </c>
      <c r="M36" s="88"/>
      <c r="N36" s="88">
        <v>-46540700</v>
      </c>
      <c r="O36" s="88"/>
      <c r="P36" s="88">
        <v>-175400</v>
      </c>
      <c r="Q36" s="88"/>
      <c r="R36" s="88">
        <v>0</v>
      </c>
      <c r="S36" s="83"/>
      <c r="T36" s="95">
        <f>N36+J36+L36+I36+P36+R36</f>
        <v>169754190</v>
      </c>
    </row>
    <row r="37" spans="3:20" ht="12.75">
      <c r="C37" s="83"/>
      <c r="D37" s="83"/>
      <c r="E37" s="83"/>
      <c r="F37" s="83"/>
      <c r="G37" s="94"/>
      <c r="H37" s="94"/>
      <c r="I37" s="95"/>
      <c r="J37" s="88"/>
      <c r="K37" s="94"/>
      <c r="L37" s="88"/>
      <c r="M37" s="88"/>
      <c r="N37" s="88"/>
      <c r="O37" s="88"/>
      <c r="P37" s="88"/>
      <c r="Q37" s="88"/>
      <c r="R37" s="88"/>
      <c r="S37" s="83"/>
      <c r="T37" s="95"/>
    </row>
    <row r="38" spans="2:20" s="12" customFormat="1" ht="18" customHeight="1" thickBot="1">
      <c r="B38" s="18" t="s">
        <v>27</v>
      </c>
      <c r="C38" s="99">
        <f>SUM(C31:C36)</f>
        <v>2985874000</v>
      </c>
      <c r="D38" s="99"/>
      <c r="E38" s="99">
        <f>SUM(E31:E36)</f>
        <v>-8578000</v>
      </c>
      <c r="F38" s="99"/>
      <c r="G38" s="99">
        <f>SUM(G31:G36)</f>
        <v>-4889000</v>
      </c>
      <c r="H38" s="99"/>
      <c r="I38" s="100">
        <f>SUM(I31:I36)</f>
        <v>2972407000</v>
      </c>
      <c r="J38" s="90">
        <f>SUM(J31:J36)</f>
        <v>-3071000</v>
      </c>
      <c r="K38" s="99"/>
      <c r="L38" s="90">
        <f>SUM(L31:L36)</f>
        <v>216652000</v>
      </c>
      <c r="M38" s="115"/>
      <c r="N38" s="90">
        <f>SUM(N31:N36)</f>
        <v>-312900000</v>
      </c>
      <c r="O38" s="90"/>
      <c r="P38" s="90">
        <f>SUM(P31:P36)</f>
        <v>-6100000</v>
      </c>
      <c r="Q38" s="90"/>
      <c r="R38" s="90">
        <f>SUM(R31:R36)</f>
        <v>6100000</v>
      </c>
      <c r="S38" s="99"/>
      <c r="T38" s="100">
        <f>SUM(T31:T36)</f>
        <v>2873088000</v>
      </c>
    </row>
    <row r="39" spans="9:24" ht="12.75">
      <c r="I39" s="88"/>
      <c r="V39" s="13"/>
      <c r="W39" s="13"/>
      <c r="X39" s="13"/>
    </row>
    <row r="40" spans="1:24" ht="15.75">
      <c r="A40" s="37">
        <v>1</v>
      </c>
      <c r="B40" s="120" t="s">
        <v>59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V40" s="13"/>
      <c r="W40" s="13"/>
      <c r="X40" s="13"/>
    </row>
    <row r="41" spans="1:24" ht="15.75">
      <c r="A41" s="37">
        <v>2</v>
      </c>
      <c r="B41" s="120" t="s">
        <v>78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V41" s="13"/>
      <c r="W41" s="13"/>
      <c r="X41" s="13"/>
    </row>
    <row r="42" spans="1:24" ht="15.75">
      <c r="A42" s="37"/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4"/>
      <c r="M42" s="64"/>
      <c r="N42" s="61"/>
      <c r="O42" s="61"/>
      <c r="P42" s="61"/>
      <c r="Q42" s="61"/>
      <c r="R42" s="61"/>
      <c r="V42" s="13"/>
      <c r="W42" s="13"/>
      <c r="X42" s="13"/>
    </row>
    <row r="43" spans="16:24" ht="12.75">
      <c r="P43" s="88"/>
      <c r="V43" s="13"/>
      <c r="W43" s="13"/>
      <c r="X43" s="13"/>
    </row>
    <row r="44" spans="22:24" ht="12.75">
      <c r="V44" s="13"/>
      <c r="W44" s="13"/>
      <c r="X44" s="13"/>
    </row>
    <row r="45" spans="22:24" ht="12.75">
      <c r="V45" s="13"/>
      <c r="W45" s="13"/>
      <c r="X45" s="13"/>
    </row>
    <row r="46" spans="22:24" ht="12.75">
      <c r="V46" s="13"/>
      <c r="W46" s="13"/>
      <c r="X46" s="13"/>
    </row>
    <row r="47" spans="22:24" ht="12.75">
      <c r="V47" s="13"/>
      <c r="W47" s="13"/>
      <c r="X47" s="13"/>
    </row>
  </sheetData>
  <mergeCells count="3">
    <mergeCell ref="B40:T40"/>
    <mergeCell ref="O5:Q5"/>
    <mergeCell ref="B41:T41"/>
  </mergeCells>
  <printOptions/>
  <pageMargins left="0.5" right="0.5" top="0.5" bottom="0.25" header="0.5" footer="0.5"/>
  <pageSetup fitToHeight="1" fitToWidth="1"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33203125" defaultRowHeight="12.75"/>
  <cols>
    <col min="1" max="1" width="24.5" style="2" customWidth="1"/>
    <col min="2" max="2" width="13" style="2" bestFit="1" customWidth="1"/>
    <col min="3" max="3" width="3.33203125" style="2" customWidth="1"/>
    <col min="4" max="4" width="12.66015625" style="2" bestFit="1" customWidth="1"/>
    <col min="5" max="5" width="3.33203125" style="2" customWidth="1"/>
    <col min="6" max="6" width="13" style="2" customWidth="1"/>
    <col min="7" max="7" width="3.33203125" style="2" customWidth="1"/>
    <col min="8" max="8" width="11" style="2" bestFit="1" customWidth="1"/>
    <col min="9" max="9" width="3.33203125" style="2" customWidth="1"/>
    <col min="10" max="10" width="13.83203125" style="2" bestFit="1" customWidth="1"/>
    <col min="11" max="11" width="5.83203125" style="2" customWidth="1"/>
    <col min="12" max="12" width="10.33203125" style="2" bestFit="1" customWidth="1"/>
    <col min="13" max="13" width="5.83203125" style="2" customWidth="1"/>
    <col min="14" max="14" width="13.83203125" style="2" bestFit="1" customWidth="1"/>
    <col min="15" max="16384" width="9.33203125" style="2" customWidth="1"/>
  </cols>
  <sheetData>
    <row r="1" ht="15.75">
      <c r="A1" s="67" t="s">
        <v>65</v>
      </c>
    </row>
    <row r="2" ht="12" customHeight="1">
      <c r="A2" s="3"/>
    </row>
    <row r="3" spans="1:10" ht="15.75">
      <c r="A3" s="82"/>
      <c r="B3" s="122" t="s">
        <v>68</v>
      </c>
      <c r="C3" s="122"/>
      <c r="D3" s="122"/>
      <c r="E3" s="122"/>
      <c r="F3" s="122"/>
      <c r="G3" s="122"/>
      <c r="H3" s="122"/>
      <c r="I3" s="122"/>
      <c r="J3" s="122"/>
    </row>
    <row r="4" spans="2:12" ht="12.75">
      <c r="B4" s="40">
        <f>-1</f>
        <v>-1</v>
      </c>
      <c r="C4" s="40"/>
      <c r="D4" s="39">
        <v>-2</v>
      </c>
      <c r="E4" s="39"/>
      <c r="F4" s="39">
        <v>-3</v>
      </c>
      <c r="G4" s="39"/>
      <c r="H4" s="39">
        <v>-4</v>
      </c>
      <c r="I4" s="39"/>
      <c r="J4" s="50">
        <v>-5</v>
      </c>
      <c r="L4" s="39">
        <f>-6</f>
        <v>-6</v>
      </c>
    </row>
    <row r="5" spans="2:14" s="47" customFormat="1" ht="63.75">
      <c r="B5" s="79" t="s">
        <v>57</v>
      </c>
      <c r="C5" s="80"/>
      <c r="D5" s="46" t="s">
        <v>64</v>
      </c>
      <c r="E5" s="46"/>
      <c r="F5" s="41" t="s">
        <v>69</v>
      </c>
      <c r="G5" s="41"/>
      <c r="H5" s="41" t="s">
        <v>55</v>
      </c>
      <c r="I5" s="41"/>
      <c r="J5" s="46" t="s">
        <v>67</v>
      </c>
      <c r="K5" s="41"/>
      <c r="L5" s="41" t="s">
        <v>47</v>
      </c>
      <c r="M5" s="41"/>
      <c r="N5" s="41" t="s">
        <v>66</v>
      </c>
    </row>
    <row r="6" spans="2:14" ht="12.75" customHeight="1">
      <c r="B6" s="48"/>
      <c r="C6" s="38"/>
      <c r="D6" s="9"/>
      <c r="E6" s="9"/>
      <c r="F6" s="51" t="s">
        <v>43</v>
      </c>
      <c r="G6" s="11"/>
      <c r="H6" s="42" t="s">
        <v>44</v>
      </c>
      <c r="J6" s="49" t="s">
        <v>45</v>
      </c>
      <c r="N6" s="49" t="s">
        <v>46</v>
      </c>
    </row>
    <row r="7" spans="2:10" s="43" customFormat="1" ht="12">
      <c r="B7" s="44"/>
      <c r="C7" s="45"/>
      <c r="F7" s="52"/>
      <c r="J7" s="45"/>
    </row>
    <row r="8" spans="1:14" ht="15">
      <c r="A8" s="68" t="s">
        <v>0</v>
      </c>
      <c r="B8" s="84">
        <v>6885</v>
      </c>
      <c r="C8" s="86"/>
      <c r="D8" s="85">
        <v>115</v>
      </c>
      <c r="E8" s="85"/>
      <c r="F8" s="85">
        <f>B8+D8</f>
        <v>7000</v>
      </c>
      <c r="G8" s="85"/>
      <c r="H8" s="85">
        <f>-D8</f>
        <v>-115</v>
      </c>
      <c r="I8" s="85"/>
      <c r="J8" s="86">
        <f>F8+H8</f>
        <v>6885</v>
      </c>
      <c r="K8" s="85"/>
      <c r="L8" s="85">
        <v>81</v>
      </c>
      <c r="M8" s="85"/>
      <c r="N8" s="85">
        <f>J8+L8</f>
        <v>6966</v>
      </c>
    </row>
    <row r="9" spans="1:14" ht="15">
      <c r="A9" s="68" t="s">
        <v>1</v>
      </c>
      <c r="B9" s="84">
        <v>2467</v>
      </c>
      <c r="C9" s="86"/>
      <c r="D9" s="85">
        <v>441</v>
      </c>
      <c r="E9" s="85"/>
      <c r="F9" s="85">
        <f aca="true" t="shared" si="0" ref="F9:F30">B9+D9</f>
        <v>2908</v>
      </c>
      <c r="G9" s="85"/>
      <c r="H9" s="85">
        <f aca="true" t="shared" si="1" ref="H9:H30">-D9</f>
        <v>-441</v>
      </c>
      <c r="I9" s="85"/>
      <c r="J9" s="86">
        <f aca="true" t="shared" si="2" ref="J9:J30">F9+H9</f>
        <v>2467</v>
      </c>
      <c r="K9" s="85"/>
      <c r="L9" s="85">
        <v>0</v>
      </c>
      <c r="M9" s="85"/>
      <c r="N9" s="85">
        <f aca="true" t="shared" si="3" ref="N9:N30">J9+L9</f>
        <v>2467</v>
      </c>
    </row>
    <row r="10" spans="1:14" ht="15">
      <c r="A10" s="68" t="s">
        <v>2</v>
      </c>
      <c r="B10" s="84">
        <v>14712</v>
      </c>
      <c r="C10" s="86"/>
      <c r="D10" s="85">
        <v>368</v>
      </c>
      <c r="E10" s="85"/>
      <c r="F10" s="85">
        <f t="shared" si="0"/>
        <v>15080</v>
      </c>
      <c r="G10" s="85"/>
      <c r="H10" s="85">
        <f t="shared" si="1"/>
        <v>-368</v>
      </c>
      <c r="I10" s="85"/>
      <c r="J10" s="86">
        <f t="shared" si="2"/>
        <v>14712</v>
      </c>
      <c r="K10" s="85"/>
      <c r="L10" s="85">
        <v>429</v>
      </c>
      <c r="M10" s="85"/>
      <c r="N10" s="85">
        <f t="shared" si="3"/>
        <v>15141</v>
      </c>
    </row>
    <row r="11" spans="1:14" ht="15">
      <c r="A11" s="68" t="s">
        <v>3</v>
      </c>
      <c r="B11" s="84">
        <v>9349</v>
      </c>
      <c r="C11" s="86"/>
      <c r="D11" s="85">
        <v>26</v>
      </c>
      <c r="E11" s="85"/>
      <c r="F11" s="85">
        <f t="shared" si="0"/>
        <v>9375</v>
      </c>
      <c r="G11" s="85"/>
      <c r="H11" s="85">
        <f t="shared" si="1"/>
        <v>-26</v>
      </c>
      <c r="I11" s="85"/>
      <c r="J11" s="86">
        <f t="shared" si="2"/>
        <v>9349</v>
      </c>
      <c r="K11" s="85"/>
      <c r="L11" s="85">
        <v>111</v>
      </c>
      <c r="M11" s="85"/>
      <c r="N11" s="85">
        <f t="shared" si="3"/>
        <v>9460</v>
      </c>
    </row>
    <row r="12" spans="1:14" ht="15">
      <c r="A12" s="68" t="s">
        <v>31</v>
      </c>
      <c r="B12" s="84">
        <v>11764</v>
      </c>
      <c r="C12" s="86"/>
      <c r="D12" s="85">
        <v>294</v>
      </c>
      <c r="E12" s="85"/>
      <c r="F12" s="85">
        <f t="shared" si="0"/>
        <v>12058</v>
      </c>
      <c r="G12" s="85"/>
      <c r="H12" s="85">
        <f t="shared" si="1"/>
        <v>-294</v>
      </c>
      <c r="I12" s="85"/>
      <c r="J12" s="86">
        <f t="shared" si="2"/>
        <v>11764</v>
      </c>
      <c r="K12" s="85"/>
      <c r="L12" s="85">
        <v>745</v>
      </c>
      <c r="M12" s="85"/>
      <c r="N12" s="85">
        <f t="shared" si="3"/>
        <v>12509</v>
      </c>
    </row>
    <row r="13" spans="1:14" ht="15">
      <c r="A13" s="68" t="s">
        <v>4</v>
      </c>
      <c r="B13" s="84">
        <v>18185</v>
      </c>
      <c r="C13" s="86"/>
      <c r="D13" s="85">
        <v>455</v>
      </c>
      <c r="E13" s="85"/>
      <c r="F13" s="85">
        <f t="shared" si="0"/>
        <v>18640</v>
      </c>
      <c r="G13" s="85"/>
      <c r="H13" s="85">
        <f t="shared" si="1"/>
        <v>-455</v>
      </c>
      <c r="I13" s="85"/>
      <c r="J13" s="86">
        <f t="shared" si="2"/>
        <v>18185</v>
      </c>
      <c r="K13" s="85"/>
      <c r="L13" s="85">
        <v>590</v>
      </c>
      <c r="M13" s="85"/>
      <c r="N13" s="85">
        <f t="shared" si="3"/>
        <v>18775</v>
      </c>
    </row>
    <row r="14" spans="1:14" ht="15">
      <c r="A14" s="68" t="s">
        <v>5</v>
      </c>
      <c r="B14" s="84">
        <v>27190</v>
      </c>
      <c r="C14" s="86"/>
      <c r="D14" s="85">
        <v>666</v>
      </c>
      <c r="E14" s="85"/>
      <c r="F14" s="85">
        <f t="shared" si="0"/>
        <v>27856</v>
      </c>
      <c r="G14" s="85"/>
      <c r="H14" s="85">
        <f t="shared" si="1"/>
        <v>-666</v>
      </c>
      <c r="I14" s="85"/>
      <c r="J14" s="86">
        <f t="shared" si="2"/>
        <v>27190</v>
      </c>
      <c r="K14" s="85"/>
      <c r="L14" s="85">
        <v>872</v>
      </c>
      <c r="M14" s="85"/>
      <c r="N14" s="85">
        <f t="shared" si="3"/>
        <v>28062</v>
      </c>
    </row>
    <row r="15" spans="1:14" ht="15">
      <c r="A15" s="68" t="s">
        <v>6</v>
      </c>
      <c r="B15" s="84">
        <v>7034</v>
      </c>
      <c r="C15" s="86"/>
      <c r="D15" s="85">
        <v>216</v>
      </c>
      <c r="E15" s="85"/>
      <c r="F15" s="85">
        <f t="shared" si="0"/>
        <v>7250</v>
      </c>
      <c r="G15" s="85"/>
      <c r="H15" s="85">
        <f t="shared" si="1"/>
        <v>-216</v>
      </c>
      <c r="I15" s="85"/>
      <c r="J15" s="86">
        <f t="shared" si="2"/>
        <v>7034</v>
      </c>
      <c r="K15" s="85"/>
      <c r="L15" s="85">
        <v>194</v>
      </c>
      <c r="M15" s="85"/>
      <c r="N15" s="85">
        <f t="shared" si="3"/>
        <v>7228</v>
      </c>
    </row>
    <row r="16" spans="1:14" ht="15">
      <c r="A16" s="68" t="s">
        <v>7</v>
      </c>
      <c r="B16" s="84">
        <v>28100</v>
      </c>
      <c r="C16" s="86"/>
      <c r="D16" s="85">
        <v>689</v>
      </c>
      <c r="E16" s="85"/>
      <c r="F16" s="85">
        <f t="shared" si="0"/>
        <v>28789</v>
      </c>
      <c r="G16" s="85"/>
      <c r="H16" s="85">
        <f t="shared" si="1"/>
        <v>-689</v>
      </c>
      <c r="I16" s="85"/>
      <c r="J16" s="86">
        <f t="shared" si="2"/>
        <v>28100</v>
      </c>
      <c r="K16" s="85"/>
      <c r="L16" s="85">
        <v>1289</v>
      </c>
      <c r="M16" s="85"/>
      <c r="N16" s="85">
        <f t="shared" si="3"/>
        <v>29389</v>
      </c>
    </row>
    <row r="17" spans="1:14" ht="15">
      <c r="A17" s="68" t="s">
        <v>8</v>
      </c>
      <c r="B17" s="84">
        <v>17000</v>
      </c>
      <c r="C17" s="86"/>
      <c r="D17" s="85">
        <v>425</v>
      </c>
      <c r="E17" s="85"/>
      <c r="F17" s="85">
        <f t="shared" si="0"/>
        <v>17425</v>
      </c>
      <c r="G17" s="85"/>
      <c r="H17" s="85">
        <f t="shared" si="1"/>
        <v>-425</v>
      </c>
      <c r="I17" s="85"/>
      <c r="J17" s="86">
        <f t="shared" si="2"/>
        <v>17000</v>
      </c>
      <c r="K17" s="85"/>
      <c r="L17" s="85">
        <v>550</v>
      </c>
      <c r="M17" s="85"/>
      <c r="N17" s="85">
        <f t="shared" si="3"/>
        <v>17550</v>
      </c>
    </row>
    <row r="18" spans="1:14" ht="15">
      <c r="A18" s="68" t="s">
        <v>9</v>
      </c>
      <c r="B18" s="84">
        <v>870</v>
      </c>
      <c r="C18" s="86"/>
      <c r="D18" s="85">
        <v>50</v>
      </c>
      <c r="E18" s="85"/>
      <c r="F18" s="85">
        <f t="shared" si="0"/>
        <v>920</v>
      </c>
      <c r="G18" s="85"/>
      <c r="H18" s="85">
        <f t="shared" si="1"/>
        <v>-50</v>
      </c>
      <c r="I18" s="85"/>
      <c r="J18" s="86">
        <f t="shared" si="2"/>
        <v>870</v>
      </c>
      <c r="K18" s="85"/>
      <c r="L18" s="85">
        <v>128</v>
      </c>
      <c r="M18" s="85"/>
      <c r="N18" s="85">
        <f t="shared" si="3"/>
        <v>998</v>
      </c>
    </row>
    <row r="19" spans="1:14" ht="15">
      <c r="A19" s="68" t="s">
        <v>10</v>
      </c>
      <c r="B19" s="84">
        <v>3640</v>
      </c>
      <c r="C19" s="86"/>
      <c r="D19" s="85">
        <v>180</v>
      </c>
      <c r="E19" s="85"/>
      <c r="F19" s="85">
        <f t="shared" si="0"/>
        <v>3820</v>
      </c>
      <c r="G19" s="85"/>
      <c r="H19" s="85">
        <f t="shared" si="1"/>
        <v>-180</v>
      </c>
      <c r="I19" s="85"/>
      <c r="J19" s="86">
        <f t="shared" si="2"/>
        <v>3640</v>
      </c>
      <c r="K19" s="85"/>
      <c r="L19" s="85">
        <v>94</v>
      </c>
      <c r="M19" s="85"/>
      <c r="N19" s="85">
        <f t="shared" si="3"/>
        <v>3734</v>
      </c>
    </row>
    <row r="20" spans="1:14" ht="15">
      <c r="A20" s="68" t="s">
        <v>11</v>
      </c>
      <c r="B20" s="84">
        <v>25733</v>
      </c>
      <c r="C20" s="86"/>
      <c r="D20" s="85">
        <v>630</v>
      </c>
      <c r="E20" s="85"/>
      <c r="F20" s="85">
        <f t="shared" si="0"/>
        <v>26363</v>
      </c>
      <c r="G20" s="85"/>
      <c r="H20" s="85">
        <f t="shared" si="1"/>
        <v>-630</v>
      </c>
      <c r="I20" s="85"/>
      <c r="J20" s="86">
        <f t="shared" si="2"/>
        <v>25733</v>
      </c>
      <c r="K20" s="85"/>
      <c r="L20" s="85">
        <v>1173</v>
      </c>
      <c r="M20" s="85"/>
      <c r="N20" s="85">
        <f t="shared" si="3"/>
        <v>26906</v>
      </c>
    </row>
    <row r="21" spans="1:14" ht="15">
      <c r="A21" s="68" t="s">
        <v>12</v>
      </c>
      <c r="B21" s="84">
        <v>17816</v>
      </c>
      <c r="C21" s="86"/>
      <c r="D21" s="85">
        <v>445</v>
      </c>
      <c r="E21" s="85"/>
      <c r="F21" s="85">
        <f t="shared" si="0"/>
        <v>18261</v>
      </c>
      <c r="G21" s="85"/>
      <c r="H21" s="85">
        <f t="shared" si="1"/>
        <v>-445</v>
      </c>
      <c r="I21" s="85"/>
      <c r="J21" s="86">
        <f t="shared" si="2"/>
        <v>17816</v>
      </c>
      <c r="K21" s="85"/>
      <c r="L21" s="85">
        <v>672</v>
      </c>
      <c r="M21" s="85"/>
      <c r="N21" s="85">
        <f t="shared" si="3"/>
        <v>18488</v>
      </c>
    </row>
    <row r="22" spans="1:14" ht="15">
      <c r="A22" s="68" t="s">
        <v>13</v>
      </c>
      <c r="B22" s="84">
        <v>22970</v>
      </c>
      <c r="C22" s="86"/>
      <c r="D22" s="85">
        <v>418</v>
      </c>
      <c r="E22" s="85"/>
      <c r="F22" s="85">
        <f t="shared" si="0"/>
        <v>23388</v>
      </c>
      <c r="G22" s="85"/>
      <c r="H22" s="85">
        <f t="shared" si="1"/>
        <v>-418</v>
      </c>
      <c r="I22" s="85"/>
      <c r="J22" s="86">
        <f t="shared" si="2"/>
        <v>22970</v>
      </c>
      <c r="K22" s="85"/>
      <c r="L22" s="85">
        <v>431</v>
      </c>
      <c r="M22" s="85"/>
      <c r="N22" s="85">
        <f t="shared" si="3"/>
        <v>23401</v>
      </c>
    </row>
    <row r="23" spans="1:14" ht="15">
      <c r="A23" s="68" t="s">
        <v>14</v>
      </c>
      <c r="B23" s="84">
        <v>14415</v>
      </c>
      <c r="C23" s="86"/>
      <c r="D23" s="85">
        <v>218</v>
      </c>
      <c r="E23" s="85"/>
      <c r="F23" s="85">
        <f t="shared" si="0"/>
        <v>14633</v>
      </c>
      <c r="G23" s="85"/>
      <c r="H23" s="85">
        <f t="shared" si="1"/>
        <v>-218</v>
      </c>
      <c r="I23" s="85"/>
      <c r="J23" s="86">
        <f t="shared" si="2"/>
        <v>14415</v>
      </c>
      <c r="K23" s="85"/>
      <c r="L23" s="85">
        <v>386</v>
      </c>
      <c r="M23" s="85"/>
      <c r="N23" s="85">
        <f t="shared" si="3"/>
        <v>14801</v>
      </c>
    </row>
    <row r="24" spans="1:14" ht="15">
      <c r="A24" s="68" t="s">
        <v>15</v>
      </c>
      <c r="B24" s="84">
        <v>28298</v>
      </c>
      <c r="C24" s="86"/>
      <c r="D24" s="85">
        <v>693</v>
      </c>
      <c r="E24" s="85"/>
      <c r="F24" s="85">
        <f t="shared" si="0"/>
        <v>28991</v>
      </c>
      <c r="G24" s="85"/>
      <c r="H24" s="85">
        <f t="shared" si="1"/>
        <v>-693</v>
      </c>
      <c r="I24" s="85"/>
      <c r="J24" s="86">
        <f t="shared" si="2"/>
        <v>28298</v>
      </c>
      <c r="K24" s="85"/>
      <c r="L24" s="85">
        <v>1332</v>
      </c>
      <c r="M24" s="85"/>
      <c r="N24" s="85">
        <f t="shared" si="3"/>
        <v>29630</v>
      </c>
    </row>
    <row r="25" spans="1:14" ht="15">
      <c r="A25" s="68" t="s">
        <v>16</v>
      </c>
      <c r="B25" s="84">
        <v>23416</v>
      </c>
      <c r="C25" s="86"/>
      <c r="D25" s="85">
        <v>573</v>
      </c>
      <c r="E25" s="85"/>
      <c r="F25" s="85">
        <f t="shared" si="0"/>
        <v>23989</v>
      </c>
      <c r="G25" s="85"/>
      <c r="H25" s="85">
        <f t="shared" si="1"/>
        <v>-573</v>
      </c>
      <c r="I25" s="85"/>
      <c r="J25" s="86">
        <f t="shared" si="2"/>
        <v>23416</v>
      </c>
      <c r="K25" s="85"/>
      <c r="L25" s="85">
        <v>1509</v>
      </c>
      <c r="M25" s="85"/>
      <c r="N25" s="85">
        <f t="shared" si="3"/>
        <v>24925</v>
      </c>
    </row>
    <row r="26" spans="1:14" ht="15">
      <c r="A26" s="68" t="s">
        <v>17</v>
      </c>
      <c r="B26" s="84">
        <v>22460</v>
      </c>
      <c r="C26" s="86"/>
      <c r="D26" s="85">
        <v>550</v>
      </c>
      <c r="E26" s="85"/>
      <c r="F26" s="85">
        <f t="shared" si="0"/>
        <v>23010</v>
      </c>
      <c r="G26" s="85"/>
      <c r="H26" s="85">
        <f t="shared" si="1"/>
        <v>-550</v>
      </c>
      <c r="I26" s="85"/>
      <c r="J26" s="86">
        <f t="shared" si="2"/>
        <v>22460</v>
      </c>
      <c r="K26" s="85"/>
      <c r="L26" s="85">
        <v>1578</v>
      </c>
      <c r="M26" s="85"/>
      <c r="N26" s="85">
        <f t="shared" si="3"/>
        <v>24038</v>
      </c>
    </row>
    <row r="27" spans="1:14" ht="15">
      <c r="A27" s="68" t="s">
        <v>18</v>
      </c>
      <c r="B27" s="84">
        <v>17350</v>
      </c>
      <c r="C27" s="86"/>
      <c r="D27" s="85">
        <v>436</v>
      </c>
      <c r="E27" s="85"/>
      <c r="F27" s="85">
        <f t="shared" si="0"/>
        <v>17786</v>
      </c>
      <c r="G27" s="85"/>
      <c r="H27" s="85">
        <f t="shared" si="1"/>
        <v>-436</v>
      </c>
      <c r="I27" s="85"/>
      <c r="J27" s="86">
        <f t="shared" si="2"/>
        <v>17350</v>
      </c>
      <c r="K27" s="85"/>
      <c r="L27" s="85">
        <v>692</v>
      </c>
      <c r="M27" s="85"/>
      <c r="N27" s="85">
        <f t="shared" si="3"/>
        <v>18042</v>
      </c>
    </row>
    <row r="28" spans="1:14" ht="15">
      <c r="A28" s="68" t="s">
        <v>19</v>
      </c>
      <c r="B28" s="84">
        <v>7283</v>
      </c>
      <c r="C28" s="86"/>
      <c r="D28" s="85">
        <v>194</v>
      </c>
      <c r="E28" s="85"/>
      <c r="F28" s="85">
        <f t="shared" si="0"/>
        <v>7477</v>
      </c>
      <c r="G28" s="85"/>
      <c r="H28" s="85">
        <f t="shared" si="1"/>
        <v>-194</v>
      </c>
      <c r="I28" s="85"/>
      <c r="J28" s="86">
        <f t="shared" si="2"/>
        <v>7283</v>
      </c>
      <c r="K28" s="85"/>
      <c r="L28" s="85">
        <v>91</v>
      </c>
      <c r="M28" s="85"/>
      <c r="N28" s="85">
        <f t="shared" si="3"/>
        <v>7374</v>
      </c>
    </row>
    <row r="29" spans="1:14" ht="15">
      <c r="A29" s="68" t="s">
        <v>20</v>
      </c>
      <c r="B29" s="84">
        <v>7500</v>
      </c>
      <c r="C29" s="86"/>
      <c r="D29" s="85">
        <v>200</v>
      </c>
      <c r="E29" s="85"/>
      <c r="F29" s="85">
        <f t="shared" si="0"/>
        <v>7700</v>
      </c>
      <c r="G29" s="85"/>
      <c r="H29" s="85">
        <f t="shared" si="1"/>
        <v>-200</v>
      </c>
      <c r="I29" s="85"/>
      <c r="J29" s="86">
        <f t="shared" si="2"/>
        <v>7500</v>
      </c>
      <c r="K29" s="85"/>
      <c r="L29" s="85">
        <v>113</v>
      </c>
      <c r="M29" s="85"/>
      <c r="N29" s="85">
        <f t="shared" si="3"/>
        <v>7613</v>
      </c>
    </row>
    <row r="30" spans="1:14" ht="15">
      <c r="A30" s="68" t="s">
        <v>21</v>
      </c>
      <c r="B30" s="84">
        <v>7090</v>
      </c>
      <c r="C30" s="86"/>
      <c r="D30" s="85">
        <v>190</v>
      </c>
      <c r="E30" s="85"/>
      <c r="F30" s="85">
        <f t="shared" si="0"/>
        <v>7280</v>
      </c>
      <c r="G30" s="85"/>
      <c r="H30" s="85">
        <f t="shared" si="1"/>
        <v>-190</v>
      </c>
      <c r="I30" s="85"/>
      <c r="J30" s="86">
        <f t="shared" si="2"/>
        <v>7090</v>
      </c>
      <c r="K30" s="85"/>
      <c r="L30" s="85">
        <v>84</v>
      </c>
      <c r="M30" s="85"/>
      <c r="N30" s="85">
        <f t="shared" si="3"/>
        <v>7174</v>
      </c>
    </row>
    <row r="31" spans="1:14" ht="15">
      <c r="A31" s="68"/>
      <c r="B31" s="84"/>
      <c r="C31" s="86"/>
      <c r="D31" s="85"/>
      <c r="E31" s="85"/>
      <c r="F31" s="85"/>
      <c r="G31" s="85"/>
      <c r="H31" s="85"/>
      <c r="I31" s="85"/>
      <c r="J31" s="86"/>
      <c r="K31" s="85"/>
      <c r="L31" s="85"/>
      <c r="M31" s="85"/>
      <c r="N31" s="85"/>
    </row>
    <row r="32" spans="1:14" s="16" customFormat="1" ht="15">
      <c r="A32" s="116" t="s">
        <v>22</v>
      </c>
      <c r="B32" s="117">
        <f>SUM(B8:B30)</f>
        <v>341527</v>
      </c>
      <c r="C32" s="118"/>
      <c r="D32" s="118">
        <f>SUM(D8:D30)</f>
        <v>8472</v>
      </c>
      <c r="E32" s="118"/>
      <c r="F32" s="118">
        <f>SUM(F8:F30)</f>
        <v>349999</v>
      </c>
      <c r="G32" s="118"/>
      <c r="H32" s="118">
        <f>SUM(H8:H30)</f>
        <v>-8472</v>
      </c>
      <c r="I32" s="118"/>
      <c r="J32" s="118">
        <f>SUM(J8:J30)</f>
        <v>341527</v>
      </c>
      <c r="K32" s="118"/>
      <c r="L32" s="118">
        <f>SUM(L8:L30)</f>
        <v>13144</v>
      </c>
      <c r="M32" s="118"/>
      <c r="N32" s="118">
        <f>SUM(N8:N30)</f>
        <v>354671</v>
      </c>
    </row>
    <row r="33" spans="1:14" ht="15">
      <c r="A33" s="68"/>
      <c r="B33" s="84"/>
      <c r="C33" s="86"/>
      <c r="D33" s="85"/>
      <c r="E33" s="85"/>
      <c r="F33" s="85"/>
      <c r="G33" s="85"/>
      <c r="H33" s="85"/>
      <c r="I33" s="85"/>
      <c r="J33" s="86"/>
      <c r="K33" s="85"/>
      <c r="L33" s="85"/>
      <c r="M33" s="85"/>
      <c r="N33" s="85"/>
    </row>
    <row r="34" spans="1:14" ht="15">
      <c r="A34" s="68" t="s">
        <v>23</v>
      </c>
      <c r="B34" s="84">
        <v>650</v>
      </c>
      <c r="C34" s="86"/>
      <c r="D34" s="85">
        <v>50</v>
      </c>
      <c r="E34" s="85"/>
      <c r="F34" s="85">
        <f>B34+D34</f>
        <v>700</v>
      </c>
      <c r="G34" s="85"/>
      <c r="H34" s="85">
        <f>-D34</f>
        <v>-50</v>
      </c>
      <c r="I34" s="85"/>
      <c r="J34" s="86">
        <f>F34+H34</f>
        <v>650</v>
      </c>
      <c r="K34" s="85"/>
      <c r="L34" s="85">
        <v>1</v>
      </c>
      <c r="M34" s="85"/>
      <c r="N34" s="85">
        <f>J34+L34</f>
        <v>651</v>
      </c>
    </row>
    <row r="35" spans="1:14" ht="15">
      <c r="A35" s="68" t="s">
        <v>24</v>
      </c>
      <c r="B35" s="84">
        <v>665</v>
      </c>
      <c r="C35" s="86"/>
      <c r="D35" s="85">
        <v>50</v>
      </c>
      <c r="E35" s="85"/>
      <c r="F35" s="85">
        <f>B35+D35</f>
        <v>715</v>
      </c>
      <c r="G35" s="85"/>
      <c r="H35" s="85">
        <f>-D35</f>
        <v>-50</v>
      </c>
      <c r="I35" s="85"/>
      <c r="J35" s="86">
        <f>F35+H35</f>
        <v>665</v>
      </c>
      <c r="K35" s="85"/>
      <c r="L35" s="85">
        <v>8</v>
      </c>
      <c r="M35" s="85"/>
      <c r="N35" s="85">
        <f>J35+L35</f>
        <v>673</v>
      </c>
    </row>
    <row r="36" spans="1:14" ht="15">
      <c r="A36" s="68" t="s">
        <v>25</v>
      </c>
      <c r="B36" s="84">
        <v>51</v>
      </c>
      <c r="C36" s="86"/>
      <c r="D36" s="85">
        <v>0</v>
      </c>
      <c r="E36" s="85"/>
      <c r="F36" s="85">
        <f>B36+D36</f>
        <v>51</v>
      </c>
      <c r="G36" s="85"/>
      <c r="H36" s="85">
        <f>-D36</f>
        <v>0</v>
      </c>
      <c r="I36" s="85"/>
      <c r="J36" s="86">
        <f>F36+H36</f>
        <v>51</v>
      </c>
      <c r="K36" s="85"/>
      <c r="L36" s="85">
        <v>4</v>
      </c>
      <c r="M36" s="85"/>
      <c r="N36" s="85">
        <f>J36+L36</f>
        <v>55</v>
      </c>
    </row>
    <row r="37" spans="1:14" ht="15">
      <c r="A37" s="68"/>
      <c r="B37" s="84"/>
      <c r="C37" s="86"/>
      <c r="D37" s="85"/>
      <c r="E37" s="85"/>
      <c r="F37" s="85"/>
      <c r="G37" s="85"/>
      <c r="H37" s="85"/>
      <c r="I37" s="85"/>
      <c r="J37" s="86"/>
      <c r="K37" s="85"/>
      <c r="L37" s="85"/>
      <c r="M37" s="85"/>
      <c r="N37" s="85"/>
    </row>
    <row r="38" spans="1:14" s="16" customFormat="1" ht="15.75" thickBot="1">
      <c r="A38" s="81" t="s">
        <v>27</v>
      </c>
      <c r="B38" s="101">
        <f>SUM(B34:B36,B32)</f>
        <v>342893</v>
      </c>
      <c r="C38" s="102"/>
      <c r="D38" s="102">
        <f>SUM(D34:D36,D32)</f>
        <v>8572</v>
      </c>
      <c r="E38" s="102"/>
      <c r="F38" s="102">
        <f>SUM(F34:F36,F32)</f>
        <v>351465</v>
      </c>
      <c r="G38" s="102"/>
      <c r="H38" s="102">
        <f>SUM(H34:H36,H32)</f>
        <v>-8572</v>
      </c>
      <c r="I38" s="102"/>
      <c r="J38" s="102">
        <f>SUM(J32:J36)</f>
        <v>342893</v>
      </c>
      <c r="K38" s="102"/>
      <c r="L38" s="102">
        <f>SUM(L32:L36)</f>
        <v>13157</v>
      </c>
      <c r="M38" s="102"/>
      <c r="N38" s="102">
        <f>SUM(N32:N36)</f>
        <v>356050</v>
      </c>
    </row>
    <row r="39" spans="1:14" ht="12.75">
      <c r="A39" s="7"/>
      <c r="B39" s="53"/>
      <c r="C39" s="53"/>
      <c r="D39" s="53"/>
      <c r="E39" s="53"/>
      <c r="F39" s="53"/>
      <c r="G39" s="53"/>
      <c r="H39" s="53"/>
      <c r="I39" s="53"/>
      <c r="J39" s="34"/>
      <c r="K39" s="34"/>
      <c r="L39" s="34"/>
      <c r="M39" s="34"/>
      <c r="N39" s="34"/>
    </row>
    <row r="40" s="1" customFormat="1" ht="15.75">
      <c r="A40" s="19" t="s">
        <v>48</v>
      </c>
    </row>
    <row r="41" s="1" customFormat="1" ht="12.75"/>
  </sheetData>
  <mergeCells count="1">
    <mergeCell ref="B3:J3"/>
  </mergeCells>
  <printOptions/>
  <pageMargins left="1" right="0.5" top="0.5" bottom="0.2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sgordon</cp:lastModifiedBy>
  <cp:lastPrinted>2008-02-12T21:25:11Z</cp:lastPrinted>
  <dcterms:created xsi:type="dcterms:W3CDTF">2005-01-20T22:46:37Z</dcterms:created>
  <dcterms:modified xsi:type="dcterms:W3CDTF">2008-02-13T17:01:00Z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72WVDYXX2UNK-1717399031-56</vt:lpwstr>
  </property>
  <property fmtid="{D5CDD505-2E9C-101B-9397-08002B2CF9AE}" pid="4" name="_dlc_DocIdItemGu">
    <vt:lpwstr>88ec182d-67d4-4629-a310-19397a3be471</vt:lpwstr>
  </property>
  <property fmtid="{D5CDD505-2E9C-101B-9397-08002B2CF9AE}" pid="5" name="_dlc_DocIdU">
    <vt:lpwstr>https://www2.calstate.edu/csu-system/about-the-csu/budget/_layouts/15/DocIdRedir.aspx?ID=72WVDYXX2UNK-1717399031-56, 72WVDYXX2UNK-1717399031-56</vt:lpwstr>
  </property>
</Properties>
</file>